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Kristine.Shewmake\Desktop\"/>
    </mc:Choice>
  </mc:AlternateContent>
  <xr:revisionPtr revIDLastSave="0" documentId="8_{7CE46A46-5B31-435B-A929-98405CBF9DE5}" xr6:coauthVersionLast="47" xr6:coauthVersionMax="47" xr10:uidLastSave="{00000000-0000-0000-0000-000000000000}"/>
  <workbookProtection workbookAlgorithmName="SHA-512" workbookHashValue="GegKpIvuV9Hm1ne3OZ9q95BMedqIj/1Y2DWSK7PC7I/r6OEdgA/GkwE9U5eCl3FU1LdQQQ8o2XWy8a6qgFlN2w==" workbookSaltValue="ztmCp2XkrTbGlgOrZee7mA==" workbookSpinCount="100000" lockStructure="1"/>
  <bookViews>
    <workbookView xWindow="-108" yWindow="-108" windowWidth="23256" windowHeight="12576" firstSheet="1" activeTab="6" xr2:uid="{00000000-000D-0000-FFFF-FFFF00000000}"/>
  </bookViews>
  <sheets>
    <sheet name="Instructions CDW" sheetId="21" r:id="rId1"/>
    <sheet name="Instructions LCW" sheetId="22" r:id="rId2"/>
    <sheet name="Location#1" sheetId="20" r:id="rId3"/>
    <sheet name="Attendant(LCW)" sheetId="25" r:id="rId4"/>
    <sheet name="Location#2" sheetId="23" r:id="rId5"/>
    <sheet name="Location#3" sheetId="28" r:id="rId6"/>
    <sheet name="Host or Sponsor (LCW)" sheetId="26" r:id="rId7"/>
    <sheet name="ADCAS EXAMPLE" sheetId="15" r:id="rId8"/>
    <sheet name="DD List Data" sheetId="17" state="hidden" r:id="rId9"/>
    <sheet name="OLD_Salary" sheetId="16" state="hidden" r:id="rId10"/>
  </sheets>
  <externalReferences>
    <externalReference r:id="rId11"/>
    <externalReference r:id="rId12"/>
  </externalReferences>
  <definedNames>
    <definedName name="_xlnm._FilterDatabase" localSheetId="7" hidden="1">'ADCAS EXAMPLE'!$A$8:$P$48</definedName>
    <definedName name="_xlnm._FilterDatabase" localSheetId="2" hidden="1">'Location#1'!$A$8:$P$48</definedName>
    <definedName name="_xlnm._FilterDatabase" localSheetId="4" hidden="1">'Location#2'!$A$8:$P$48</definedName>
    <definedName name="_xlnm._FilterDatabase" localSheetId="5" hidden="1">'Location#3'!$A$8:$P$48</definedName>
    <definedName name="MOT" localSheetId="3">#REF!</definedName>
    <definedName name="MOT" localSheetId="6">#REF!</definedName>
    <definedName name="MOT" localSheetId="0">'Instructions CDW'!#REF!</definedName>
    <definedName name="MOT" localSheetId="1">#REF!</definedName>
    <definedName name="MOT" localSheetId="2">#REF!</definedName>
    <definedName name="MOT" localSheetId="4">#REF!</definedName>
    <definedName name="MOT" localSheetId="5">#REF!</definedName>
    <definedName name="MOT">#REF!</definedName>
    <definedName name="MOTA" localSheetId="3">#REF!</definedName>
    <definedName name="MOTA" localSheetId="6">#REF!</definedName>
    <definedName name="MOTA" localSheetId="0">'Instructions CDW'!#REF!</definedName>
    <definedName name="MOTA" localSheetId="1">#REF!</definedName>
    <definedName name="MOTA" localSheetId="2">#REF!</definedName>
    <definedName name="MOTA" localSheetId="4">#REF!</definedName>
    <definedName name="MOTA" localSheetId="5">#REF!</definedName>
    <definedName name="MOTA">#REF!</definedName>
    <definedName name="Pick_One" localSheetId="0">'[1]Lists-DND'!$D$4:$D$11</definedName>
    <definedName name="Pick_One">'[2]Lists-DND'!$D$4:$D$11</definedName>
    <definedName name="POVGOV" localSheetId="3">#REF!</definedName>
    <definedName name="POVGOV" localSheetId="6">#REF!</definedName>
    <definedName name="POVGOV" localSheetId="0">'Instructions CDW'!#REF!</definedName>
    <definedName name="POVGOV" localSheetId="1">#REF!</definedName>
    <definedName name="POVGOV" localSheetId="2">#REF!</definedName>
    <definedName name="POVGOV" localSheetId="4">#REF!</definedName>
    <definedName name="POVGOV" localSheetId="5">#REF!</definedName>
    <definedName name="POVGOV">#REF!</definedName>
    <definedName name="POVGOV1" localSheetId="3">#REF!</definedName>
    <definedName name="POVGOV1" localSheetId="6">#REF!</definedName>
    <definedName name="POVGOV1" localSheetId="0">'Instructions CDW'!#REF!</definedName>
    <definedName name="POVGOV1" localSheetId="1">#REF!</definedName>
    <definedName name="POVGOV1" localSheetId="2">#REF!</definedName>
    <definedName name="POVGOV1" localSheetId="4">#REF!</definedName>
    <definedName name="POVGOV1" localSheetId="5">#REF!</definedName>
    <definedName name="POVGOV1">#REF!</definedName>
    <definedName name="_xlnm.Print_Area" localSheetId="7">'ADCAS EXAMPLE'!$A$2:$Q$71</definedName>
    <definedName name="_xlnm.Print_Area" localSheetId="3">'Attendant(LCW)'!$A$1:$D$24</definedName>
    <definedName name="_xlnm.Print_Area" localSheetId="6">'Host or Sponsor (LCW)'!$A$1:$D$28</definedName>
    <definedName name="_xlnm.Print_Area" localSheetId="0">'Instructions CDW'!$A$3:$C$52</definedName>
    <definedName name="_xlnm.Print_Area" localSheetId="2">'Location#1'!$A$2:$Q$71</definedName>
    <definedName name="_xlnm.Print_Area" localSheetId="4">'Location#2'!$A$2:$Q$71</definedName>
    <definedName name="_xlnm.Print_Area" localSheetId="5">'Location#3'!$A$2:$Q$71</definedName>
    <definedName name="_xlnm.Print_Titles" localSheetId="7">'ADCAS EXAMPLE'!$8:$9</definedName>
    <definedName name="_xlnm.Print_Titles" localSheetId="0">'Instructions CDW'!$5:$5</definedName>
    <definedName name="_xlnm.Print_Titles" localSheetId="2">'Location#1'!$8:$9</definedName>
    <definedName name="_xlnm.Print_Titles" localSheetId="4">'Location#2'!$8:$9</definedName>
    <definedName name="_xlnm.Print_Titles" localSheetId="5">'Location#3'!$8:$9</definedName>
    <definedName name="Role" localSheetId="0">'[1]Lists-DND'!$F$4:$F$10</definedName>
    <definedName name="Role">'[2]Lists-DND'!$F$4:$F$10</definedName>
    <definedName name="TravelType" localSheetId="3">#REF!</definedName>
    <definedName name="TravelType" localSheetId="6">#REF!</definedName>
    <definedName name="TravelType" localSheetId="0">'Instructions CDW'!#REF!</definedName>
    <definedName name="TravelType" localSheetId="1">#REF!</definedName>
    <definedName name="TravelType" localSheetId="2">#REF!</definedName>
    <definedName name="TravelType" localSheetId="4">#REF!</definedName>
    <definedName name="TravelType" localSheetId="5">#REF!</definedName>
    <definedName name="TravelType">#REF!</definedName>
    <definedName name="YesNo" localSheetId="3">#REF!</definedName>
    <definedName name="YesNo" localSheetId="6">#REF!</definedName>
    <definedName name="YesNo" localSheetId="0">'Instructions CDW'!#REF!</definedName>
    <definedName name="YesNo" localSheetId="1">#REF!</definedName>
    <definedName name="YesNo" localSheetId="2">#REF!</definedName>
    <definedName name="YesNo" localSheetId="4">#REF!</definedName>
    <definedName name="YesNo" localSheetId="5">#REF!</definedName>
    <definedName name="YesNo">#REF!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3" l="1"/>
  <c r="J14" i="23"/>
  <c r="D25" i="26"/>
  <c r="D19" i="26"/>
  <c r="D18" i="26"/>
  <c r="D17" i="26"/>
  <c r="D16" i="26"/>
  <c r="D15" i="26"/>
  <c r="C25" i="26"/>
  <c r="C19" i="26"/>
  <c r="C18" i="26"/>
  <c r="C17" i="26"/>
  <c r="C16" i="26"/>
  <c r="C15" i="26"/>
  <c r="B25" i="26"/>
  <c r="B19" i="26"/>
  <c r="B18" i="26"/>
  <c r="B17" i="26"/>
  <c r="B16" i="26"/>
  <c r="B15" i="26"/>
  <c r="B24" i="25"/>
  <c r="B18" i="25"/>
  <c r="B17" i="25"/>
  <c r="B16" i="25"/>
  <c r="B15" i="25"/>
  <c r="B14" i="25"/>
  <c r="I75" i="28"/>
  <c r="I74" i="28"/>
  <c r="D70" i="28"/>
  <c r="P66" i="28"/>
  <c r="P56" i="28"/>
  <c r="H63" i="28" s="1"/>
  <c r="P67" i="28" s="1"/>
  <c r="O56" i="28"/>
  <c r="H66" i="28" s="1"/>
  <c r="P65" i="28" s="1"/>
  <c r="N56" i="28"/>
  <c r="L67" i="28" s="1"/>
  <c r="M56" i="28"/>
  <c r="L68" i="28" s="1"/>
  <c r="H56" i="28"/>
  <c r="L64" i="28" s="1"/>
  <c r="L55" i="28"/>
  <c r="J55" i="28"/>
  <c r="L54" i="28"/>
  <c r="J54" i="28"/>
  <c r="L53" i="28"/>
  <c r="J53" i="28"/>
  <c r="L52" i="28"/>
  <c r="J52" i="28"/>
  <c r="L51" i="28"/>
  <c r="J51" i="28"/>
  <c r="L50" i="28"/>
  <c r="J50" i="28"/>
  <c r="L49" i="28"/>
  <c r="J49" i="28"/>
  <c r="L48" i="28"/>
  <c r="J48" i="28"/>
  <c r="L47" i="28"/>
  <c r="J47" i="28"/>
  <c r="L46" i="28"/>
  <c r="J46" i="28"/>
  <c r="L45" i="28"/>
  <c r="J45" i="28"/>
  <c r="L44" i="28"/>
  <c r="J44" i="28"/>
  <c r="L43" i="28"/>
  <c r="J43" i="28"/>
  <c r="L42" i="28"/>
  <c r="J42" i="28"/>
  <c r="L41" i="28"/>
  <c r="J41" i="28"/>
  <c r="L40" i="28"/>
  <c r="J40" i="28"/>
  <c r="L39" i="28"/>
  <c r="J39" i="28"/>
  <c r="L38" i="28"/>
  <c r="J38" i="28"/>
  <c r="L37" i="28"/>
  <c r="J37" i="28"/>
  <c r="L36" i="28"/>
  <c r="J36" i="28"/>
  <c r="L35" i="28"/>
  <c r="J35" i="28"/>
  <c r="L34" i="28"/>
  <c r="J34" i="28"/>
  <c r="L33" i="28"/>
  <c r="J33" i="28"/>
  <c r="L32" i="28"/>
  <c r="J32" i="28"/>
  <c r="L31" i="28"/>
  <c r="J31" i="28"/>
  <c r="L30" i="28"/>
  <c r="J30" i="28"/>
  <c r="L29" i="28"/>
  <c r="J29" i="28"/>
  <c r="L28" i="28"/>
  <c r="J28" i="28"/>
  <c r="L27" i="28"/>
  <c r="J27" i="28"/>
  <c r="L26" i="28"/>
  <c r="J26" i="28"/>
  <c r="L25" i="28"/>
  <c r="J25" i="28"/>
  <c r="L24" i="28"/>
  <c r="J24" i="28"/>
  <c r="L23" i="28"/>
  <c r="J23" i="28"/>
  <c r="L22" i="28"/>
  <c r="J22" i="28"/>
  <c r="L21" i="28"/>
  <c r="J21" i="28"/>
  <c r="L20" i="28"/>
  <c r="J20" i="28"/>
  <c r="L19" i="28"/>
  <c r="J19" i="28"/>
  <c r="L18" i="28"/>
  <c r="J18" i="28"/>
  <c r="L17" i="28"/>
  <c r="J17" i="28"/>
  <c r="L16" i="28"/>
  <c r="J16" i="28"/>
  <c r="L15" i="28"/>
  <c r="J15" i="28"/>
  <c r="L14" i="28"/>
  <c r="J14" i="28"/>
  <c r="L13" i="28"/>
  <c r="J13" i="28"/>
  <c r="L12" i="28"/>
  <c r="J12" i="28"/>
  <c r="L11" i="28"/>
  <c r="J11" i="28"/>
  <c r="L10" i="28"/>
  <c r="L56" i="28" s="1"/>
  <c r="L66" i="28" s="1"/>
  <c r="J10" i="28"/>
  <c r="J8" i="28" s="1"/>
  <c r="P8" i="28"/>
  <c r="O8" i="28"/>
  <c r="N8" i="28"/>
  <c r="M8" i="28"/>
  <c r="H8" i="28"/>
  <c r="B8" i="28"/>
  <c r="O4" i="28"/>
  <c r="J4" i="28"/>
  <c r="O3" i="28"/>
  <c r="G48" i="28" s="1"/>
  <c r="D20" i="26" l="1"/>
  <c r="D21" i="26"/>
  <c r="D11" i="26"/>
  <c r="D10" i="26"/>
  <c r="L8" i="28"/>
  <c r="D13" i="26"/>
  <c r="J56" i="28"/>
  <c r="L65" i="28" s="1"/>
  <c r="L69" i="28" s="1"/>
  <c r="P64" i="28" s="1"/>
  <c r="P68" i="28" s="1"/>
  <c r="O6" i="28" s="1"/>
  <c r="O5" i="28" s="1"/>
  <c r="D9" i="26"/>
  <c r="D12" i="26"/>
  <c r="G51" i="28"/>
  <c r="G54" i="28"/>
  <c r="G19" i="28"/>
  <c r="G30" i="28"/>
  <c r="G27" i="28"/>
  <c r="G22" i="28"/>
  <c r="G38" i="28"/>
  <c r="G35" i="28"/>
  <c r="G14" i="28"/>
  <c r="G46" i="28"/>
  <c r="G11" i="28"/>
  <c r="G43" i="28"/>
  <c r="G17" i="28"/>
  <c r="G25" i="28"/>
  <c r="G33" i="28"/>
  <c r="G41" i="28"/>
  <c r="G49" i="28"/>
  <c r="G12" i="28"/>
  <c r="G20" i="28"/>
  <c r="G28" i="28"/>
  <c r="G36" i="28"/>
  <c r="G44" i="28"/>
  <c r="G52" i="28"/>
  <c r="G15" i="28"/>
  <c r="G23" i="28"/>
  <c r="G31" i="28"/>
  <c r="G39" i="28"/>
  <c r="G47" i="28"/>
  <c r="G55" i="28"/>
  <c r="G10" i="28"/>
  <c r="G18" i="28"/>
  <c r="G26" i="28"/>
  <c r="G34" i="28"/>
  <c r="G42" i="28"/>
  <c r="G50" i="28"/>
  <c r="G13" i="28"/>
  <c r="G21" i="28"/>
  <c r="G29" i="28"/>
  <c r="G37" i="28"/>
  <c r="G45" i="28"/>
  <c r="G53" i="28"/>
  <c r="G16" i="28"/>
  <c r="G24" i="28"/>
  <c r="G32" i="28"/>
  <c r="G40" i="28"/>
  <c r="I75" i="23"/>
  <c r="I74" i="23"/>
  <c r="D70" i="23"/>
  <c r="P66" i="23"/>
  <c r="P56" i="23"/>
  <c r="O56" i="23"/>
  <c r="N56" i="23"/>
  <c r="M56" i="23"/>
  <c r="C10" i="26" s="1"/>
  <c r="H56" i="23"/>
  <c r="L55" i="23"/>
  <c r="J55" i="23"/>
  <c r="L54" i="23"/>
  <c r="J54" i="23"/>
  <c r="L53" i="23"/>
  <c r="J53" i="23"/>
  <c r="L52" i="23"/>
  <c r="J52" i="23"/>
  <c r="L51" i="23"/>
  <c r="J51" i="23"/>
  <c r="L50" i="23"/>
  <c r="J50" i="23"/>
  <c r="L49" i="23"/>
  <c r="J49" i="23"/>
  <c r="L48" i="23"/>
  <c r="J48" i="23"/>
  <c r="L47" i="23"/>
  <c r="J47" i="23"/>
  <c r="L46" i="23"/>
  <c r="J46" i="23"/>
  <c r="L45" i="23"/>
  <c r="J45" i="23"/>
  <c r="L44" i="23"/>
  <c r="J44" i="23"/>
  <c r="L43" i="23"/>
  <c r="J43" i="23"/>
  <c r="L42" i="23"/>
  <c r="J42" i="23"/>
  <c r="L41" i="23"/>
  <c r="J41" i="23"/>
  <c r="L40" i="23"/>
  <c r="J40" i="23"/>
  <c r="L39" i="23"/>
  <c r="J39" i="23"/>
  <c r="L38" i="23"/>
  <c r="J38" i="23"/>
  <c r="L37" i="23"/>
  <c r="J37" i="23"/>
  <c r="L36" i="23"/>
  <c r="J36" i="23"/>
  <c r="L35" i="23"/>
  <c r="J35" i="23"/>
  <c r="L34" i="23"/>
  <c r="J34" i="23"/>
  <c r="L33" i="23"/>
  <c r="J33" i="23"/>
  <c r="L32" i="23"/>
  <c r="J32" i="23"/>
  <c r="L31" i="23"/>
  <c r="J31" i="23"/>
  <c r="L30" i="23"/>
  <c r="J30" i="23"/>
  <c r="L29" i="23"/>
  <c r="J29" i="23"/>
  <c r="L28" i="23"/>
  <c r="J28" i="23"/>
  <c r="L27" i="23"/>
  <c r="J27" i="23"/>
  <c r="L26" i="23"/>
  <c r="J26" i="23"/>
  <c r="L25" i="23"/>
  <c r="J25" i="23"/>
  <c r="L24" i="23"/>
  <c r="J24" i="23"/>
  <c r="L23" i="23"/>
  <c r="J23" i="23"/>
  <c r="L22" i="23"/>
  <c r="J22" i="23"/>
  <c r="L21" i="23"/>
  <c r="J21" i="23"/>
  <c r="L20" i="23"/>
  <c r="J20" i="23"/>
  <c r="L19" i="23"/>
  <c r="J19" i="23"/>
  <c r="L18" i="23"/>
  <c r="J18" i="23"/>
  <c r="L17" i="23"/>
  <c r="J17" i="23"/>
  <c r="L16" i="23"/>
  <c r="J16" i="23"/>
  <c r="L15" i="23"/>
  <c r="J15" i="23"/>
  <c r="L14" i="23"/>
  <c r="L13" i="23"/>
  <c r="J13" i="23"/>
  <c r="L12" i="23"/>
  <c r="J12" i="23"/>
  <c r="L11" i="23"/>
  <c r="J11" i="23"/>
  <c r="L10" i="23"/>
  <c r="L56" i="23" s="1"/>
  <c r="J10" i="23"/>
  <c r="P8" i="23"/>
  <c r="O8" i="23"/>
  <c r="N8" i="23"/>
  <c r="M8" i="23"/>
  <c r="H8" i="23"/>
  <c r="B8" i="23"/>
  <c r="O4" i="23"/>
  <c r="J4" i="23"/>
  <c r="O3" i="23"/>
  <c r="G48" i="23" s="1"/>
  <c r="D22" i="26" l="1"/>
  <c r="L68" i="23"/>
  <c r="D14" i="26"/>
  <c r="H63" i="23"/>
  <c r="P67" i="23" s="1"/>
  <c r="C21" i="26"/>
  <c r="H66" i="23"/>
  <c r="P65" i="23" s="1"/>
  <c r="C20" i="26"/>
  <c r="L67" i="23"/>
  <c r="C11" i="26"/>
  <c r="L66" i="23"/>
  <c r="C13" i="26"/>
  <c r="L8" i="23"/>
  <c r="J8" i="23"/>
  <c r="L64" i="23"/>
  <c r="C9" i="26"/>
  <c r="G11" i="23"/>
  <c r="G22" i="23"/>
  <c r="G54" i="23"/>
  <c r="G19" i="23"/>
  <c r="G51" i="23"/>
  <c r="G14" i="23"/>
  <c r="G46" i="23"/>
  <c r="G43" i="23"/>
  <c r="G30" i="23"/>
  <c r="G27" i="23"/>
  <c r="G38" i="23"/>
  <c r="G35" i="23"/>
  <c r="G56" i="28"/>
  <c r="G8" i="28"/>
  <c r="G17" i="23"/>
  <c r="G25" i="23"/>
  <c r="G33" i="23"/>
  <c r="G41" i="23"/>
  <c r="G49" i="23"/>
  <c r="G12" i="23"/>
  <c r="G20" i="23"/>
  <c r="G28" i="23"/>
  <c r="G36" i="23"/>
  <c r="G44" i="23"/>
  <c r="G52" i="23"/>
  <c r="G15" i="23"/>
  <c r="G23" i="23"/>
  <c r="G31" i="23"/>
  <c r="G39" i="23"/>
  <c r="G47" i="23"/>
  <c r="G55" i="23"/>
  <c r="J56" i="23"/>
  <c r="G18" i="23"/>
  <c r="G26" i="23"/>
  <c r="G34" i="23"/>
  <c r="G42" i="23"/>
  <c r="G50" i="23"/>
  <c r="G13" i="23"/>
  <c r="G21" i="23"/>
  <c r="G29" i="23"/>
  <c r="G37" i="23"/>
  <c r="G45" i="23"/>
  <c r="G53" i="23"/>
  <c r="G16" i="23"/>
  <c r="G24" i="23"/>
  <c r="G32" i="23"/>
  <c r="G40" i="23"/>
  <c r="D23" i="26" l="1"/>
  <c r="C22" i="26"/>
  <c r="P69" i="28"/>
  <c r="D24" i="26"/>
  <c r="L65" i="23"/>
  <c r="L69" i="23" s="1"/>
  <c r="P64" i="23" s="1"/>
  <c r="P68" i="23" s="1"/>
  <c r="O6" i="23" s="1"/>
  <c r="O5" i="23" s="1"/>
  <c r="C12" i="26"/>
  <c r="C14" i="26" s="1"/>
  <c r="G56" i="23"/>
  <c r="G8" i="23"/>
  <c r="C23" i="26" l="1"/>
  <c r="P69" i="23"/>
  <c r="C24" i="26"/>
  <c r="D70" i="20"/>
  <c r="O3" i="15" l="1"/>
  <c r="O3" i="20"/>
  <c r="I75" i="20" l="1"/>
  <c r="I74" i="20"/>
  <c r="P66" i="20"/>
  <c r="P56" i="20"/>
  <c r="O56" i="20"/>
  <c r="M56" i="20"/>
  <c r="H56" i="20"/>
  <c r="L55" i="20"/>
  <c r="J55" i="20"/>
  <c r="L54" i="20"/>
  <c r="J54" i="20"/>
  <c r="L53" i="20"/>
  <c r="J53" i="20"/>
  <c r="L52" i="20"/>
  <c r="J52" i="20"/>
  <c r="L51" i="20"/>
  <c r="J51" i="20"/>
  <c r="L50" i="20"/>
  <c r="J50" i="20"/>
  <c r="L49" i="20"/>
  <c r="J49" i="20"/>
  <c r="L48" i="20"/>
  <c r="J48" i="20"/>
  <c r="L47" i="20"/>
  <c r="J47" i="20"/>
  <c r="L46" i="20"/>
  <c r="J46" i="20"/>
  <c r="L45" i="20"/>
  <c r="J45" i="20"/>
  <c r="L44" i="20"/>
  <c r="J44" i="20"/>
  <c r="L43" i="20"/>
  <c r="J43" i="20"/>
  <c r="L42" i="20"/>
  <c r="J42" i="20"/>
  <c r="L41" i="20"/>
  <c r="J41" i="20"/>
  <c r="L40" i="20"/>
  <c r="J40" i="20"/>
  <c r="L39" i="20"/>
  <c r="J39" i="20"/>
  <c r="L38" i="20"/>
  <c r="J38" i="20"/>
  <c r="L37" i="20"/>
  <c r="J37" i="20"/>
  <c r="L36" i="20"/>
  <c r="J36" i="20"/>
  <c r="L35" i="20"/>
  <c r="J35" i="20"/>
  <c r="L34" i="20"/>
  <c r="J34" i="20"/>
  <c r="L33" i="20"/>
  <c r="J33" i="20"/>
  <c r="L32" i="20"/>
  <c r="J32" i="20"/>
  <c r="L31" i="20"/>
  <c r="J31" i="20"/>
  <c r="L30" i="20"/>
  <c r="J30" i="20"/>
  <c r="L29" i="20"/>
  <c r="J29" i="20"/>
  <c r="L28" i="20"/>
  <c r="J28" i="20"/>
  <c r="L27" i="20"/>
  <c r="J27" i="20"/>
  <c r="L26" i="20"/>
  <c r="J26" i="20"/>
  <c r="L25" i="20"/>
  <c r="J25" i="20"/>
  <c r="L24" i="20"/>
  <c r="J24" i="20"/>
  <c r="L23" i="20"/>
  <c r="J23" i="20"/>
  <c r="L22" i="20"/>
  <c r="J22" i="20"/>
  <c r="L21" i="20"/>
  <c r="J21" i="20"/>
  <c r="L20" i="20"/>
  <c r="J20" i="20"/>
  <c r="L19" i="20"/>
  <c r="J19" i="20"/>
  <c r="L18" i="20"/>
  <c r="J18" i="20"/>
  <c r="L17" i="20"/>
  <c r="J17" i="20"/>
  <c r="L16" i="20"/>
  <c r="J16" i="20"/>
  <c r="L15" i="20"/>
  <c r="J15" i="20"/>
  <c r="L14" i="20"/>
  <c r="J14" i="20"/>
  <c r="L13" i="20"/>
  <c r="J13" i="20"/>
  <c r="L12" i="20"/>
  <c r="J12" i="20"/>
  <c r="N56" i="20"/>
  <c r="L11" i="20"/>
  <c r="J11" i="20"/>
  <c r="L10" i="20"/>
  <c r="J10" i="20"/>
  <c r="P8" i="20"/>
  <c r="O8" i="20"/>
  <c r="M8" i="20"/>
  <c r="H8" i="20"/>
  <c r="B8" i="20"/>
  <c r="O4" i="20"/>
  <c r="J4" i="20"/>
  <c r="H63" i="20" l="1"/>
  <c r="P67" i="20" s="1"/>
  <c r="B20" i="25"/>
  <c r="B21" i="26"/>
  <c r="H66" i="20"/>
  <c r="P65" i="20" s="1"/>
  <c r="B19" i="25"/>
  <c r="B21" i="25" s="1"/>
  <c r="B20" i="26"/>
  <c r="B22" i="26" s="1"/>
  <c r="L67" i="20"/>
  <c r="B11" i="26"/>
  <c r="B10" i="25"/>
  <c r="L68" i="20"/>
  <c r="B10" i="26"/>
  <c r="B9" i="25"/>
  <c r="L64" i="20"/>
  <c r="B8" i="25"/>
  <c r="B9" i="26"/>
  <c r="L56" i="20"/>
  <c r="G54" i="20"/>
  <c r="G50" i="20"/>
  <c r="G46" i="20"/>
  <c r="G42" i="20"/>
  <c r="G38" i="20"/>
  <c r="G34" i="20"/>
  <c r="G30" i="20"/>
  <c r="G26" i="20"/>
  <c r="G22" i="20"/>
  <c r="G18" i="20"/>
  <c r="G14" i="20"/>
  <c r="G53" i="20"/>
  <c r="G49" i="20"/>
  <c r="G45" i="20"/>
  <c r="G41" i="20"/>
  <c r="G37" i="20"/>
  <c r="G33" i="20"/>
  <c r="G29" i="20"/>
  <c r="G25" i="20"/>
  <c r="G21" i="20"/>
  <c r="G17" i="20"/>
  <c r="G13" i="20"/>
  <c r="G52" i="20"/>
  <c r="G48" i="20"/>
  <c r="G44" i="20"/>
  <c r="G40" i="20"/>
  <c r="G36" i="20"/>
  <c r="G32" i="20"/>
  <c r="G28" i="20"/>
  <c r="G24" i="20"/>
  <c r="G20" i="20"/>
  <c r="G16" i="20"/>
  <c r="G12" i="20"/>
  <c r="G11" i="20"/>
  <c r="G19" i="20"/>
  <c r="G27" i="20"/>
  <c r="G35" i="20"/>
  <c r="G43" i="20"/>
  <c r="G51" i="20"/>
  <c r="J56" i="20"/>
  <c r="J8" i="20"/>
  <c r="N8" i="20"/>
  <c r="L8" i="20"/>
  <c r="G15" i="20"/>
  <c r="G23" i="20"/>
  <c r="G31" i="20"/>
  <c r="G39" i="20"/>
  <c r="G47" i="20"/>
  <c r="G55" i="20"/>
  <c r="D69" i="15"/>
  <c r="P66" i="15" s="1"/>
  <c r="L66" i="20" l="1"/>
  <c r="B13" i="26"/>
  <c r="B12" i="25"/>
  <c r="L65" i="20"/>
  <c r="L69" i="20" s="1"/>
  <c r="P64" i="20" s="1"/>
  <c r="P68" i="20" s="1"/>
  <c r="O6" i="20" s="1"/>
  <c r="O5" i="20" s="1"/>
  <c r="B11" i="25"/>
  <c r="B12" i="26"/>
  <c r="B14" i="26" s="1"/>
  <c r="B23" i="26" s="1"/>
  <c r="I75" i="15"/>
  <c r="I74" i="15"/>
  <c r="B13" i="25" l="1"/>
  <c r="B22" i="25" s="1"/>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10" i="15"/>
  <c r="N56" i="15" l="1"/>
  <c r="L67" i="15" s="1"/>
  <c r="N8" i="15"/>
  <c r="K12" i="15" l="1"/>
  <c r="K13" i="15"/>
  <c r="L13" i="15" s="1"/>
  <c r="K14" i="15"/>
  <c r="L14" i="15" s="1"/>
  <c r="K15" i="15"/>
  <c r="L15" i="15" s="1"/>
  <c r="K16" i="15"/>
  <c r="L16" i="15" s="1"/>
  <c r="K17" i="15"/>
  <c r="L17" i="15" s="1"/>
  <c r="K18" i="15"/>
  <c r="L18" i="15" s="1"/>
  <c r="K19" i="15"/>
  <c r="L19" i="15" s="1"/>
  <c r="K20" i="15"/>
  <c r="L20" i="15" s="1"/>
  <c r="K21" i="15"/>
  <c r="L21" i="15" s="1"/>
  <c r="K22" i="15"/>
  <c r="L22" i="15" s="1"/>
  <c r="K23" i="15"/>
  <c r="L23" i="15" s="1"/>
  <c r="K24" i="15"/>
  <c r="L24" i="15" s="1"/>
  <c r="K25" i="15"/>
  <c r="L25" i="15" s="1"/>
  <c r="K26" i="15"/>
  <c r="L26" i="15" s="1"/>
  <c r="K27" i="15"/>
  <c r="L27" i="15" s="1"/>
  <c r="K28" i="15"/>
  <c r="L28" i="15" s="1"/>
  <c r="K29" i="15"/>
  <c r="L29" i="15" s="1"/>
  <c r="K30" i="15"/>
  <c r="L30" i="15" s="1"/>
  <c r="K31" i="15"/>
  <c r="L31" i="15" s="1"/>
  <c r="K32" i="15"/>
  <c r="L32" i="15" s="1"/>
  <c r="K33" i="15"/>
  <c r="L33" i="15" s="1"/>
  <c r="K34" i="15"/>
  <c r="L34" i="15" s="1"/>
  <c r="K35" i="15"/>
  <c r="L35" i="15" s="1"/>
  <c r="K36" i="15"/>
  <c r="L36" i="15" s="1"/>
  <c r="K37" i="15"/>
  <c r="L37" i="15" s="1"/>
  <c r="K38" i="15"/>
  <c r="L38" i="15" s="1"/>
  <c r="K39" i="15"/>
  <c r="L39" i="15" s="1"/>
  <c r="K40" i="15"/>
  <c r="L40" i="15" s="1"/>
  <c r="K41" i="15"/>
  <c r="L41" i="15" s="1"/>
  <c r="K42" i="15"/>
  <c r="L42" i="15" s="1"/>
  <c r="K43" i="15"/>
  <c r="L43" i="15" s="1"/>
  <c r="K44" i="15"/>
  <c r="L44" i="15" s="1"/>
  <c r="K45" i="15"/>
  <c r="L45" i="15" s="1"/>
  <c r="K46" i="15"/>
  <c r="L46" i="15" s="1"/>
  <c r="K47" i="15"/>
  <c r="L47" i="15" s="1"/>
  <c r="K48" i="15"/>
  <c r="K49" i="15"/>
  <c r="L49" i="15" s="1"/>
  <c r="K50" i="15"/>
  <c r="L50" i="15" s="1"/>
  <c r="K51" i="15"/>
  <c r="L51" i="15" s="1"/>
  <c r="K52" i="15"/>
  <c r="L52" i="15" s="1"/>
  <c r="K53" i="15"/>
  <c r="L53" i="15" s="1"/>
  <c r="K54" i="15"/>
  <c r="L54" i="15" s="1"/>
  <c r="K55" i="15"/>
  <c r="L55" i="15" s="1"/>
  <c r="O4" i="15"/>
  <c r="L48"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10" i="15"/>
  <c r="D38" i="17"/>
  <c r="E38" i="17" s="1"/>
  <c r="D37" i="17"/>
  <c r="E37" i="17" s="1"/>
  <c r="D36" i="17"/>
  <c r="E36" i="17" s="1"/>
  <c r="D35" i="17"/>
  <c r="E35" i="17" s="1"/>
  <c r="D34" i="17"/>
  <c r="E34" i="17" s="1"/>
  <c r="D33" i="17"/>
  <c r="E33" i="17" s="1"/>
  <c r="G10" i="20" s="1"/>
  <c r="D32" i="17"/>
  <c r="E32" i="17" s="1"/>
  <c r="D31" i="17"/>
  <c r="E31" i="17" s="1"/>
  <c r="D30" i="17"/>
  <c r="E30" i="17" s="1"/>
  <c r="D29" i="17"/>
  <c r="E29" i="17" s="1"/>
  <c r="D28" i="17"/>
  <c r="E28" i="17" s="1"/>
  <c r="D27" i="17"/>
  <c r="E27" i="17" s="1"/>
  <c r="D26" i="17"/>
  <c r="E26" i="17" s="1"/>
  <c r="D25" i="17"/>
  <c r="E25" i="17" s="1"/>
  <c r="D24" i="17"/>
  <c r="E24" i="17" s="1"/>
  <c r="D23" i="17"/>
  <c r="E23" i="17" s="1"/>
  <c r="J4" i="15"/>
  <c r="G11" i="15" l="1"/>
  <c r="G10" i="15"/>
  <c r="G13" i="15"/>
  <c r="G12" i="15"/>
  <c r="G8" i="20"/>
  <c r="G56" i="20"/>
  <c r="G14" i="15"/>
  <c r="G18" i="15"/>
  <c r="G22" i="15"/>
  <c r="G26" i="15"/>
  <c r="G30" i="15"/>
  <c r="G34" i="15"/>
  <c r="G38" i="15"/>
  <c r="G42" i="15"/>
  <c r="G46" i="15"/>
  <c r="G50" i="15"/>
  <c r="G54" i="15"/>
  <c r="G15" i="15"/>
  <c r="G19" i="15"/>
  <c r="G23" i="15"/>
  <c r="G27" i="15"/>
  <c r="G31" i="15"/>
  <c r="G35" i="15"/>
  <c r="G39" i="15"/>
  <c r="G43" i="15"/>
  <c r="G47" i="15"/>
  <c r="G51" i="15"/>
  <c r="G55" i="15"/>
  <c r="G16" i="15"/>
  <c r="G20" i="15"/>
  <c r="G24" i="15"/>
  <c r="G28" i="15"/>
  <c r="G32" i="15"/>
  <c r="G36" i="15"/>
  <c r="G40" i="15"/>
  <c r="G44" i="15"/>
  <c r="G48" i="15"/>
  <c r="G52" i="15"/>
  <c r="G17" i="15"/>
  <c r="G21" i="15"/>
  <c r="G25" i="15"/>
  <c r="G29" i="15"/>
  <c r="G33" i="15"/>
  <c r="G37" i="15"/>
  <c r="G41" i="15"/>
  <c r="G45" i="15"/>
  <c r="G49" i="15"/>
  <c r="G53" i="15"/>
  <c r="H8" i="15"/>
  <c r="M8" i="15"/>
  <c r="O8" i="15"/>
  <c r="P8" i="15"/>
  <c r="B8" i="15"/>
  <c r="P69" i="20" l="1"/>
  <c r="B23" i="25"/>
  <c r="B24" i="26"/>
  <c r="G8" i="15"/>
  <c r="C12" i="16"/>
  <c r="D12" i="16" s="1"/>
  <c r="F12" i="16" s="1"/>
  <c r="C11" i="16"/>
  <c r="C10" i="16"/>
  <c r="C9" i="16"/>
  <c r="D9" i="16" s="1"/>
  <c r="H9" i="16" s="1"/>
  <c r="B5" i="16"/>
  <c r="H12" i="16" l="1"/>
  <c r="I12" i="16" s="1"/>
  <c r="F9" i="16"/>
  <c r="D10" i="16"/>
  <c r="H10" i="16" s="1"/>
  <c r="D11" i="16"/>
  <c r="H11" i="16" s="1"/>
  <c r="F10" i="16" l="1"/>
  <c r="I10" i="16" s="1"/>
  <c r="H13" i="16"/>
  <c r="F11" i="16"/>
  <c r="I11" i="16" s="1"/>
  <c r="I9" i="16"/>
  <c r="I13" i="16" l="1"/>
  <c r="F13" i="16"/>
  <c r="L12" i="15" l="1"/>
  <c r="K11" i="15"/>
  <c r="L11" i="15" s="1"/>
  <c r="P56" i="15"/>
  <c r="H63" i="15" s="1"/>
  <c r="P67" i="15" s="1"/>
  <c r="K10" i="15"/>
  <c r="L10" i="15" s="1"/>
  <c r="J8" i="15" l="1"/>
  <c r="L8" i="15"/>
  <c r="O56" i="15" l="1"/>
  <c r="H66" i="15" s="1"/>
  <c r="P65" i="15" s="1"/>
  <c r="H56" i="15"/>
  <c r="L56" i="15"/>
  <c r="J56" i="15"/>
  <c r="G56" i="15"/>
  <c r="P69" i="15" l="1"/>
  <c r="L64" i="15" l="1"/>
  <c r="L65" i="15"/>
  <c r="M56" i="15"/>
  <c r="L68" i="15" s="1"/>
  <c r="L66" i="15" l="1"/>
  <c r="L69" i="15" s="1"/>
  <c r="P64" i="15" l="1"/>
  <c r="P68" i="15" s="1"/>
  <c r="O6" i="15" l="1"/>
  <c r="O5" i="15" s="1"/>
</calcChain>
</file>

<file path=xl/sharedStrings.xml><?xml version="1.0" encoding="utf-8"?>
<sst xmlns="http://schemas.openxmlformats.org/spreadsheetml/2006/main" count="802" uniqueCount="307">
  <si>
    <t xml:space="preserve">Total </t>
  </si>
  <si>
    <t xml:space="preserve">Total TDY Expense </t>
  </si>
  <si>
    <t>Attendee</t>
  </si>
  <si>
    <t>Total TDY Expense</t>
  </si>
  <si>
    <t>Registration Fee</t>
  </si>
  <si>
    <t>Total</t>
  </si>
  <si>
    <t>Total Airfare</t>
  </si>
  <si>
    <t>Total M&amp;IE</t>
  </si>
  <si>
    <t>Total Lodging</t>
  </si>
  <si>
    <t>Attendee Name</t>
  </si>
  <si>
    <t>SALARY AND BENEFITS COMPUTATION</t>
  </si>
  <si>
    <t>Total USDA Employees</t>
  </si>
  <si>
    <t>A</t>
  </si>
  <si>
    <t>B</t>
  </si>
  <si>
    <t>C</t>
  </si>
  <si>
    <t>D</t>
  </si>
  <si>
    <t xml:space="preserve">E </t>
  </si>
  <si>
    <t>F</t>
  </si>
  <si>
    <t>G</t>
  </si>
  <si>
    <t>H</t>
  </si>
  <si>
    <t>I</t>
  </si>
  <si>
    <t>Grade</t>
  </si>
  <si>
    <t>Number of Attendees</t>
  </si>
  <si>
    <t>Hourly Salary</t>
  </si>
  <si>
    <r>
      <t xml:space="preserve">Hourly Benefits
</t>
    </r>
    <r>
      <rPr>
        <b/>
        <sz val="9"/>
        <color theme="1"/>
        <rFont val="Calibri"/>
        <family val="2"/>
        <scheme val="minor"/>
      </rPr>
      <t>31.7%</t>
    </r>
  </si>
  <si>
    <t>Event Hours</t>
  </si>
  <si>
    <t>Event Salary</t>
  </si>
  <si>
    <t>Travel Hours</t>
  </si>
  <si>
    <t>Travel Salary</t>
  </si>
  <si>
    <t>Total Salary Expense</t>
  </si>
  <si>
    <t>GS-12</t>
  </si>
  <si>
    <t>GS-13</t>
  </si>
  <si>
    <t>GS-14</t>
  </si>
  <si>
    <t>GS-15</t>
  </si>
  <si>
    <t xml:space="preserve">Total USDA Employees should equal the sum of the individual grades </t>
  </si>
  <si>
    <r>
      <rPr>
        <b/>
        <sz val="11"/>
        <color theme="1"/>
        <rFont val="Calibri"/>
        <family val="2"/>
        <scheme val="minor"/>
      </rPr>
      <t>A / B  =</t>
    </r>
    <r>
      <rPr>
        <sz val="10"/>
        <rFont val="Arial"/>
        <family val="2"/>
      </rPr>
      <t xml:space="preserve"> Total number of USDA employees attending with that grade; pick the mid-point Step level </t>
    </r>
  </si>
  <si>
    <t xml:space="preserve"> </t>
  </si>
  <si>
    <r>
      <rPr>
        <b/>
        <sz val="11"/>
        <color theme="1"/>
        <rFont val="Calibri"/>
        <family val="2"/>
        <scheme val="minor"/>
      </rPr>
      <t>C</t>
    </r>
    <r>
      <rPr>
        <sz val="10"/>
        <rFont val="Arial"/>
        <family val="2"/>
      </rPr>
      <t xml:space="preserve"> = Hour Salary can be obtained using the OPM GS 'Rest of the US' Pay Chart</t>
    </r>
  </si>
  <si>
    <t xml:space="preserve">Use the OPM provided hourly rate divisor 2,087 hours  for full time equivalent (FTE) compensable hours </t>
  </si>
  <si>
    <r>
      <t xml:space="preserve">Divide the GS grade mid-point </t>
    </r>
    <r>
      <rPr>
        <b/>
        <sz val="11"/>
        <color theme="1"/>
        <rFont val="Calibri"/>
        <family val="2"/>
        <scheme val="minor"/>
      </rPr>
      <t>annual salary</t>
    </r>
    <r>
      <rPr>
        <sz val="10"/>
        <rFont val="Arial"/>
        <family val="2"/>
      </rPr>
      <t xml:space="preserve"> amount by the hourly rate divisor 2,087 </t>
    </r>
  </si>
  <si>
    <r>
      <rPr>
        <b/>
        <sz val="11"/>
        <color theme="1"/>
        <rFont val="Calibri"/>
        <family val="2"/>
        <scheme val="minor"/>
      </rPr>
      <t>D</t>
    </r>
    <r>
      <rPr>
        <sz val="10"/>
        <rFont val="Arial"/>
        <family val="2"/>
      </rPr>
      <t xml:space="preserve"> = Multiply the hourly salary rate in column C by the benefits percentage</t>
    </r>
  </si>
  <si>
    <t>If your agency does not provide the benefits percentage, use the Bureau of Labor Statistics percentage</t>
  </si>
  <si>
    <t xml:space="preserve">As of 2017, the average benefits compensation for Civilian workers is 31.7% </t>
  </si>
  <si>
    <r>
      <t xml:space="preserve">  $39.85 * 31.7% = </t>
    </r>
    <r>
      <rPr>
        <b/>
        <sz val="11"/>
        <color theme="1"/>
        <rFont val="Calibri"/>
        <family val="2"/>
        <scheme val="minor"/>
      </rPr>
      <t>$12.63</t>
    </r>
  </si>
  <si>
    <r>
      <t>$47.38 * 31.7% = $</t>
    </r>
    <r>
      <rPr>
        <b/>
        <sz val="11"/>
        <color theme="1"/>
        <rFont val="Calibri"/>
        <family val="2"/>
        <scheme val="minor"/>
      </rPr>
      <t>15.02</t>
    </r>
  </si>
  <si>
    <r>
      <rPr>
        <b/>
        <sz val="11"/>
        <color theme="1"/>
        <rFont val="Calibri"/>
        <family val="2"/>
        <scheme val="minor"/>
      </rPr>
      <t>E</t>
    </r>
    <r>
      <rPr>
        <sz val="10"/>
        <rFont val="Arial"/>
        <family val="2"/>
      </rPr>
      <t xml:space="preserve"> = Using the agenda, calculate the number of actual event hours; not including travel time</t>
    </r>
  </si>
  <si>
    <r>
      <t xml:space="preserve">Three (3) days = 8hrs x 3 = </t>
    </r>
    <r>
      <rPr>
        <b/>
        <sz val="11"/>
        <color theme="1"/>
        <rFont val="Calibri"/>
        <family val="2"/>
        <scheme val="minor"/>
      </rPr>
      <t>24</t>
    </r>
  </si>
  <si>
    <r>
      <rPr>
        <b/>
        <sz val="11"/>
        <color theme="1"/>
        <rFont val="Calibri"/>
        <family val="2"/>
        <scheme val="minor"/>
      </rPr>
      <t xml:space="preserve">F </t>
    </r>
    <r>
      <rPr>
        <sz val="10"/>
        <rFont val="Arial"/>
        <family val="2"/>
      </rPr>
      <t>= Multiply the number of attendees by the hourly rate plus benefits by the number of event hours</t>
    </r>
  </si>
  <si>
    <r>
      <rPr>
        <sz val="10"/>
        <rFont val="Arial"/>
        <family val="2"/>
      </rPr>
      <t>((C + D) *B) * E  = (39.85+12.63)*100)* 24</t>
    </r>
    <r>
      <rPr>
        <b/>
        <sz val="11"/>
        <color theme="1"/>
        <rFont val="Calibri"/>
        <family val="2"/>
        <scheme val="minor"/>
      </rPr>
      <t xml:space="preserve"> =</t>
    </r>
    <r>
      <rPr>
        <sz val="10"/>
        <rFont val="Arial"/>
        <family val="2"/>
      </rPr>
      <t xml:space="preserve"> </t>
    </r>
    <r>
      <rPr>
        <b/>
        <sz val="11"/>
        <color theme="1"/>
        <rFont val="Calibri"/>
        <family val="2"/>
        <scheme val="minor"/>
      </rPr>
      <t xml:space="preserve">$125,945.84 </t>
    </r>
  </si>
  <si>
    <r>
      <rPr>
        <b/>
        <sz val="11"/>
        <color theme="1"/>
        <rFont val="Calibri"/>
        <family val="2"/>
        <scheme val="minor"/>
      </rPr>
      <t xml:space="preserve">G </t>
    </r>
    <r>
      <rPr>
        <sz val="10"/>
        <rFont val="Arial"/>
        <family val="2"/>
      </rPr>
      <t>= Total compensable work hours in a travel status to/from event; normally one day each way</t>
    </r>
  </si>
  <si>
    <r>
      <t xml:space="preserve">Two (2) days = 8hrs x 2 = </t>
    </r>
    <r>
      <rPr>
        <b/>
        <sz val="11"/>
        <color theme="1"/>
        <rFont val="Calibri"/>
        <family val="2"/>
        <scheme val="minor"/>
      </rPr>
      <t>16</t>
    </r>
  </si>
  <si>
    <r>
      <rPr>
        <b/>
        <sz val="11"/>
        <color theme="1"/>
        <rFont val="Calibri"/>
        <family val="2"/>
        <scheme val="minor"/>
      </rPr>
      <t xml:space="preserve">H </t>
    </r>
    <r>
      <rPr>
        <sz val="10"/>
        <rFont val="Arial"/>
        <family val="2"/>
      </rPr>
      <t>= Multiply the number of attendees by the hourly rate plus benefits amount by the number of travel hours</t>
    </r>
  </si>
  <si>
    <r>
      <t xml:space="preserve">((C + D) *B) * E  = (39.85+12.63)*100)* 16 = </t>
    </r>
    <r>
      <rPr>
        <b/>
        <sz val="11"/>
        <color theme="1"/>
        <rFont val="Calibri"/>
        <family val="2"/>
        <scheme val="minor"/>
      </rPr>
      <t>$83,963.89</t>
    </r>
  </si>
  <si>
    <r>
      <rPr>
        <b/>
        <sz val="11"/>
        <color theme="1"/>
        <rFont val="Calibri"/>
        <family val="2"/>
        <scheme val="minor"/>
      </rPr>
      <t xml:space="preserve">I </t>
    </r>
    <r>
      <rPr>
        <sz val="10"/>
        <rFont val="Arial"/>
        <family val="2"/>
      </rPr>
      <t xml:space="preserve">= Total Event Salary plus Total Travel Salary </t>
    </r>
  </si>
  <si>
    <r>
      <t xml:space="preserve">Column F + Column H = $125,945.84+ $83,963.89 = </t>
    </r>
    <r>
      <rPr>
        <b/>
        <sz val="11"/>
        <color theme="1"/>
        <rFont val="Calibri"/>
        <family val="2"/>
        <scheme val="minor"/>
      </rPr>
      <t>$209,909.73</t>
    </r>
  </si>
  <si>
    <r>
      <t xml:space="preserve">Once complete the total sum </t>
    </r>
    <r>
      <rPr>
        <b/>
        <sz val="11"/>
        <color rgb="FFFF0000"/>
        <rFont val="Calibri"/>
        <family val="2"/>
        <scheme val="minor"/>
      </rPr>
      <t>($262,444.94)</t>
    </r>
    <r>
      <rPr>
        <sz val="10"/>
        <rFont val="Arial"/>
        <family val="2"/>
      </rPr>
      <t xml:space="preserve"> is entered on the Location Cost Estimate Worksheet</t>
    </r>
  </si>
  <si>
    <t># M&amp;IE Days</t>
  </si>
  <si>
    <t>FORMULA</t>
  </si>
  <si>
    <r>
      <t xml:space="preserve">The information provided on this spreadsheet is an example of how to arrive at the total amount to include for Salary and Benefits.
</t>
    </r>
    <r>
      <rPr>
        <b/>
        <sz val="11"/>
        <color rgb="FFFFFF00"/>
        <rFont val="Calibri"/>
        <family val="2"/>
        <scheme val="minor"/>
      </rPr>
      <t xml:space="preserve">Some of the cells contain a formula; review them before making adjustments. </t>
    </r>
    <r>
      <rPr>
        <b/>
        <sz val="11"/>
        <color theme="1"/>
        <rFont val="Calibri"/>
        <family val="2"/>
        <scheme val="minor"/>
      </rPr>
      <t xml:space="preserve">
As indicated in Column B below, the totals shown are for multiple attendees; change the number of attendees to one (1) to get the per person total. 
The total amount in 'Column I' should equal the total amount for Salary and Benefits on the Attendee Cost Detail Spreadsheet. 
Column notes are included below the table.</t>
    </r>
  </si>
  <si>
    <t>TOTALS</t>
  </si>
  <si>
    <t xml:space="preserve">Soft Funds, Grant Funds, 
Trust Funds </t>
  </si>
  <si>
    <t>Name of Event</t>
  </si>
  <si>
    <t>Location of Event</t>
  </si>
  <si>
    <t>City</t>
  </si>
  <si>
    <t>State or Country</t>
  </si>
  <si>
    <t>Date(s) of Event</t>
  </si>
  <si>
    <t>Start Date</t>
  </si>
  <si>
    <t>End Date</t>
  </si>
  <si>
    <t>Agency / Staff Office</t>
  </si>
  <si>
    <t>Conference Location Per Diem</t>
  </si>
  <si>
    <t>Lodging</t>
  </si>
  <si>
    <t>M&amp;IE</t>
  </si>
  <si>
    <t>Use the GSA Per Diem</t>
  </si>
  <si>
    <t>GSA City Pair Fares</t>
  </si>
  <si>
    <t>Cost Per Day/Event</t>
  </si>
  <si>
    <t>Cost Per Attendee-Per Day</t>
  </si>
  <si>
    <t>Orlando</t>
  </si>
  <si>
    <t>Florida</t>
  </si>
  <si>
    <t>NOTE: USDA emblem and title will display when printed; do not add</t>
  </si>
  <si>
    <t>NOTE(s):</t>
  </si>
  <si>
    <r>
      <t xml:space="preserve">Attendee Name
</t>
    </r>
    <r>
      <rPr>
        <sz val="10"/>
        <rFont val="Times New Roman"/>
        <family val="1"/>
      </rPr>
      <t>(Last Name, First Name)</t>
    </r>
  </si>
  <si>
    <t xml:space="preserve"> Role 
at Event </t>
  </si>
  <si>
    <r>
      <t xml:space="preserve"> 
Attendee 
Duty Station
</t>
    </r>
    <r>
      <rPr>
        <sz val="10"/>
        <rFont val="Times New Roman"/>
        <family val="1"/>
      </rPr>
      <t>(City, State)</t>
    </r>
  </si>
  <si>
    <t>SES</t>
  </si>
  <si>
    <t>Level Step 5</t>
  </si>
  <si>
    <t>Daily Rate</t>
  </si>
  <si>
    <t>Exhibitor</t>
  </si>
  <si>
    <t>Host</t>
  </si>
  <si>
    <t>Presenter</t>
  </si>
  <si>
    <t>Speaker</t>
  </si>
  <si>
    <t>Sponsor</t>
  </si>
  <si>
    <t>Role</t>
  </si>
  <si>
    <t>Doe, John</t>
  </si>
  <si>
    <t>Smith, Jane</t>
  </si>
  <si>
    <t>Brown, Sandy</t>
  </si>
  <si>
    <t>Anderson, Margaret</t>
  </si>
  <si>
    <t>Any City, US</t>
  </si>
  <si>
    <t>Attendee Job Title</t>
  </si>
  <si>
    <t>Analyst</t>
  </si>
  <si>
    <t>Cost Per Attendee Per Day</t>
  </si>
  <si>
    <t>Auto-calculated</t>
  </si>
  <si>
    <t>Registration Fees</t>
  </si>
  <si>
    <t>Estimated Event Expenses</t>
  </si>
  <si>
    <t>Facility/Room Rental</t>
  </si>
  <si>
    <t>Promotional Materials</t>
  </si>
  <si>
    <t xml:space="preserve">Include anything of interest or something that would provide justification for exceptions above.  This includes:  Sponsorship information, driving a GOV, early/late arrival, car pooling, difference in registration fees or no fees, meal breakdown if some meals are being provided. </t>
  </si>
  <si>
    <t xml:space="preserve">External Funds </t>
  </si>
  <si>
    <t>Estimated number of lodging nights</t>
  </si>
  <si>
    <t>Role At Event</t>
  </si>
  <si>
    <t>Attendee's job title</t>
  </si>
  <si>
    <t>Attendee Duty Station</t>
  </si>
  <si>
    <t>Attendee Information</t>
  </si>
  <si>
    <t>POV if GOV is available</t>
  </si>
  <si>
    <t>POV</t>
  </si>
  <si>
    <t>Mileage Calculator</t>
  </si>
  <si>
    <t>Utilize the GSA Per Diem website to obtain information</t>
  </si>
  <si>
    <t>Formal Event End Date, not attending or travel dates</t>
  </si>
  <si>
    <t>Formal Event Start Date, not attending or travel dates</t>
  </si>
  <si>
    <t>Definition</t>
  </si>
  <si>
    <t>Field Name</t>
  </si>
  <si>
    <r>
      <rPr>
        <i/>
        <sz val="10"/>
        <color rgb="FFFF0000"/>
        <rFont val="Times New Roman"/>
        <family val="1"/>
      </rPr>
      <t>Auto Calculated</t>
    </r>
    <r>
      <rPr>
        <b/>
        <sz val="11"/>
        <rFont val="Times New Roman"/>
        <family val="1"/>
      </rPr>
      <t xml:space="preserve">
Salary &amp; Benefits 
</t>
    </r>
    <r>
      <rPr>
        <sz val="8"/>
        <rFont val="Times New Roman"/>
        <family val="1"/>
      </rPr>
      <t xml:space="preserve"> </t>
    </r>
    <r>
      <rPr>
        <b/>
        <sz val="11"/>
        <rFont val="Times New Roman"/>
        <family val="1"/>
      </rPr>
      <t xml:space="preserve">
</t>
    </r>
    <r>
      <rPr>
        <sz val="8"/>
        <rFont val="Times New Roman"/>
        <family val="1"/>
      </rPr>
      <t xml:space="preserve"> </t>
    </r>
  </si>
  <si>
    <t>Miscellaneous Travel Expenses</t>
  </si>
  <si>
    <r>
      <t xml:space="preserve">Miscellaneous Travel Expenses 
</t>
    </r>
    <r>
      <rPr>
        <sz val="8"/>
        <color theme="1"/>
        <rFont val="Times New Roman"/>
        <family val="1"/>
      </rPr>
      <t>(TMC and Voucher fee, baggage fees, parking, hotel taxes/fees)</t>
    </r>
  </si>
  <si>
    <t>Event Cost Per Attendee</t>
  </si>
  <si>
    <t>Number of Event Days</t>
  </si>
  <si>
    <t xml:space="preserve">Attendee 
GS Grade </t>
  </si>
  <si>
    <t xml:space="preserve">Airfare Total </t>
  </si>
  <si>
    <t># Lodging Nights</t>
  </si>
  <si>
    <r>
      <rPr>
        <i/>
        <sz val="10"/>
        <color rgb="FFFF0000"/>
        <rFont val="Times New Roman"/>
        <family val="1"/>
      </rPr>
      <t>Auto Calculated</t>
    </r>
    <r>
      <rPr>
        <b/>
        <sz val="11"/>
        <rFont val="Times New Roman"/>
        <family val="1"/>
      </rPr>
      <t xml:space="preserve">
Total Lodging Expense  </t>
    </r>
  </si>
  <si>
    <r>
      <rPr>
        <i/>
        <sz val="10"/>
        <color rgb="FFFF0000"/>
        <rFont val="Times New Roman"/>
        <family val="1"/>
      </rPr>
      <t>Auto Calculated</t>
    </r>
    <r>
      <rPr>
        <b/>
        <sz val="11"/>
        <rFont val="Times New Roman"/>
        <family val="1"/>
      </rPr>
      <t xml:space="preserve">
Total M&amp;IE Expense</t>
    </r>
  </si>
  <si>
    <r>
      <t xml:space="preserve">Local /TDY  Transportation Expenses
</t>
    </r>
    <r>
      <rPr>
        <sz val="8"/>
        <color theme="1"/>
        <rFont val="Times New Roman"/>
        <family val="1"/>
      </rPr>
      <t>(POV Mileage, Subway, TNC, IMTC, Shuttle, Taxi, Tolls, Rental Car/Fuel)</t>
    </r>
  </si>
  <si>
    <r>
      <t xml:space="preserve">External Funds 
</t>
    </r>
    <r>
      <rPr>
        <sz val="8"/>
        <rFont val="Times New Roman"/>
        <family val="1"/>
      </rPr>
      <t>(Grant, Soft, and Trust Funds or other Non-Appropriated Funds applied to trip)</t>
    </r>
  </si>
  <si>
    <t>Light Refreshments</t>
  </si>
  <si>
    <t xml:space="preserve">Host/Sponsor Expenses </t>
  </si>
  <si>
    <t xml:space="preserve"> Host / Sponsor Expenses</t>
  </si>
  <si>
    <t>Facility / Room Rental</t>
  </si>
  <si>
    <t>Promotional Material</t>
  </si>
  <si>
    <t>Speaker / Trainer Fees</t>
  </si>
  <si>
    <t>If attendee cost is more than $600 per day or $3,000 for the event, provide justification in NOTES below</t>
  </si>
  <si>
    <t># of Miles</t>
  </si>
  <si>
    <t>Total Exp</t>
  </si>
  <si>
    <t xml:space="preserve">Soft Funds, Grant Funds or Trust Funds </t>
  </si>
  <si>
    <t>Agency Comments / Notes</t>
  </si>
  <si>
    <t xml:space="preserve">Estimated amount of Grant, Soft, and Trust Funds or other non-appropriated funding source which will be applied to the trip. If applicable... </t>
  </si>
  <si>
    <t>Estimated event registration fee, if applicable.</t>
  </si>
  <si>
    <t xml:space="preserve">Includes non-transport expenses: Travel Management Center (TMC) and Voucher (TAV) fees; baggage fees; parking; and hotel taxes or resort fees.  </t>
  </si>
  <si>
    <t xml:space="preserve">Expenses incurred at the duty station prior to departure, at the TDY location, and upon return to the duty station.  This includes: POV Mileage for driving to the departure point and/or to and from the TDY location; Train, Subway, Bus, Uber, Lyft, Shuttle, Taxi, Tolls, Rental Car, Fuel. </t>
  </si>
  <si>
    <t>Total M&amp;IE Expense</t>
  </si>
  <si>
    <t>Estimated number of M&amp;IE days. 
NOTE: First and last days of travel are calculated at three quarters  (or .75) of a day</t>
  </si>
  <si>
    <t>Number M&amp;IE days</t>
  </si>
  <si>
    <t>Total Lodging Expense</t>
  </si>
  <si>
    <t>Number Nights Lodging</t>
  </si>
  <si>
    <t>Airfare Total</t>
  </si>
  <si>
    <t>Salary &amp; Benefits</t>
  </si>
  <si>
    <t>Select the grade from the drop down list</t>
  </si>
  <si>
    <t>Attendee GS Grade</t>
  </si>
  <si>
    <t xml:space="preserve">Select the role from drop down list </t>
  </si>
  <si>
    <t>Official Duty Station City and State</t>
  </si>
  <si>
    <t>Name of person Attending Event (Last Name, First Name)</t>
  </si>
  <si>
    <t xml:space="preserve">Event Cost Per Attendee  </t>
  </si>
  <si>
    <t xml:space="preserve">List your agency or staff office name. OPTIONAL: Add the specific program area name </t>
  </si>
  <si>
    <t xml:space="preserve">Agency / Staff Office </t>
  </si>
  <si>
    <t>Please check for correct spelling on all entries</t>
  </si>
  <si>
    <t>Estimated cost to rent the facility and/or rooms for the event</t>
  </si>
  <si>
    <t xml:space="preserve">Light Refreshments </t>
  </si>
  <si>
    <t>Includes fees for speakers and trainers</t>
  </si>
  <si>
    <t>Itemized list of other expenses not mentioned above (i.e. computer use, printing, mailing, etc.)</t>
  </si>
  <si>
    <t xml:space="preserve">Total TDY Expenses </t>
  </si>
  <si>
    <t xml:space="preserve">Total Host/Sponsor </t>
  </si>
  <si>
    <t xml:space="preserve">Total Host / Sponsor </t>
  </si>
  <si>
    <t>Host / Sponsor Expenses</t>
  </si>
  <si>
    <t>Includes expenses associated with producing/distributing materials/items</t>
  </si>
  <si>
    <t>Other (Itemize)</t>
  </si>
  <si>
    <t>Other  (Itemize)</t>
  </si>
  <si>
    <t>TDY Expenses</t>
  </si>
  <si>
    <t xml:space="preserve">Soft, Grant, or Trust Funds </t>
  </si>
  <si>
    <t>Estimated Salary &amp; Benefits</t>
  </si>
  <si>
    <t>Estimated Cost w/o Salary &amp; Benefits</t>
  </si>
  <si>
    <t>Expense Threshold Note</t>
  </si>
  <si>
    <t xml:space="preserve">If either item #11 or #12 exceed the listed thresholds ($600 / $3,000), a justification is required </t>
  </si>
  <si>
    <t>Formal Event Name as it will appear in CTAT and on the Annual Plan (including acronym)</t>
  </si>
  <si>
    <t>Estimated Salary &amp; Benefits Cost</t>
  </si>
  <si>
    <r>
      <t xml:space="preserve">Agency Comments 
</t>
    </r>
    <r>
      <rPr>
        <sz val="9"/>
        <color theme="1"/>
        <rFont val="Times New Roman"/>
        <family val="1"/>
      </rPr>
      <t>(For Internal Use Only)</t>
    </r>
  </si>
  <si>
    <t>Local/TDY Misc. Transportation</t>
  </si>
  <si>
    <t>For Agency internal use only to calculate mileage expense. DOES NOT PRINT</t>
  </si>
  <si>
    <t>Office of the Chief Financial Officer</t>
  </si>
  <si>
    <t>Draft Copy of New Conference Templates</t>
  </si>
  <si>
    <r>
      <t xml:space="preserve">Auto-calculated. </t>
    </r>
    <r>
      <rPr>
        <sz val="14"/>
        <rFont val="Cambria"/>
        <family val="1"/>
        <scheme val="major"/>
      </rPr>
      <t>Lodging plus M&amp;IE</t>
    </r>
  </si>
  <si>
    <r>
      <t>Auto-calculated.</t>
    </r>
    <r>
      <rPr>
        <sz val="14"/>
        <rFont val="Cambria"/>
        <family val="1"/>
        <scheme val="major"/>
      </rPr>
      <t xml:space="preserve"> End date subtracted from Start Date</t>
    </r>
  </si>
  <si>
    <r>
      <t xml:space="preserve">Auto-calculated. </t>
    </r>
    <r>
      <rPr>
        <sz val="14"/>
        <rFont val="Cambria"/>
        <family val="1"/>
        <scheme val="major"/>
      </rPr>
      <t xml:space="preserve">Formula is </t>
    </r>
    <r>
      <rPr>
        <sz val="14"/>
        <color rgb="FFFF0000"/>
        <rFont val="Cambria"/>
        <family val="1"/>
        <scheme val="major"/>
      </rPr>
      <t>"=COUNTA(B10:B</t>
    </r>
    <r>
      <rPr>
        <sz val="14"/>
        <color rgb="FF7030A0"/>
        <rFont val="Cambria"/>
        <family val="1"/>
        <scheme val="major"/>
      </rPr>
      <t>#</t>
    </r>
    <r>
      <rPr>
        <sz val="14"/>
        <color rgb="FFFF0000"/>
        <rFont val="Cambria"/>
        <family val="1"/>
        <scheme val="major"/>
      </rPr>
      <t xml:space="preserve">)" </t>
    </r>
    <r>
      <rPr>
        <sz val="14"/>
        <color rgb="FF7030A0"/>
        <rFont val="Cambria"/>
        <family val="1"/>
        <scheme val="major"/>
      </rPr>
      <t>Input last entry #</t>
    </r>
  </si>
  <si>
    <r>
      <t xml:space="preserve">Auto-calculated. </t>
    </r>
    <r>
      <rPr>
        <sz val="14"/>
        <rFont val="Cambria"/>
        <family val="1"/>
        <scheme val="major"/>
      </rPr>
      <t>Event Cost Per Attendee divided by Number of Event Days</t>
    </r>
  </si>
  <si>
    <r>
      <t xml:space="preserve">Auto-calculated. </t>
    </r>
    <r>
      <rPr>
        <sz val="14"/>
        <rFont val="Cambria"/>
        <family val="1"/>
        <scheme val="major"/>
      </rPr>
      <t>Estimated Cost w/o Salary divided by Number of Attendees</t>
    </r>
  </si>
  <si>
    <r>
      <rPr>
        <i/>
        <sz val="14"/>
        <rFont val="Cambria"/>
        <family val="1"/>
        <scheme val="major"/>
      </rPr>
      <t>Auto-calculated.</t>
    </r>
    <r>
      <rPr>
        <sz val="14"/>
        <rFont val="Cambria"/>
        <family val="1"/>
        <scheme val="major"/>
      </rPr>
      <t xml:space="preserve"> Based on average daily salary plus benefits (at Step 5), multiplied by number of event days. </t>
    </r>
  </si>
  <si>
    <r>
      <t>Use city-pair fares from (https://cpsearch.fas.gsa.gov/cpsearch/search.do) to calculate government fares.  NOTE: While here obtain baggage fee information to put under '</t>
    </r>
    <r>
      <rPr>
        <i/>
        <sz val="14"/>
        <rFont val="Cambria"/>
        <family val="1"/>
        <scheme val="major"/>
      </rPr>
      <t>Miscellaneous Travel Expenses</t>
    </r>
    <r>
      <rPr>
        <sz val="14"/>
        <rFont val="Cambria"/>
        <family val="1"/>
        <scheme val="major"/>
      </rPr>
      <t>'.</t>
    </r>
  </si>
  <si>
    <r>
      <rPr>
        <i/>
        <sz val="14"/>
        <rFont val="Cambria"/>
        <family val="1"/>
        <scheme val="major"/>
      </rPr>
      <t>Auto-calculated.</t>
    </r>
    <r>
      <rPr>
        <sz val="14"/>
        <rFont val="Cambria"/>
        <family val="1"/>
        <scheme val="major"/>
      </rPr>
      <t xml:space="preserve"> Number of lodging nights multiplied by the lodging per diem (at top of page)</t>
    </r>
  </si>
  <si>
    <r>
      <rPr>
        <i/>
        <sz val="14"/>
        <rFont val="Cambria"/>
        <family val="1"/>
        <scheme val="major"/>
      </rPr>
      <t>Auto-calculated.</t>
    </r>
    <r>
      <rPr>
        <sz val="14"/>
        <rFont val="Cambria"/>
        <family val="1"/>
        <scheme val="major"/>
      </rPr>
      <t xml:space="preserve"> Number of M&amp;IE days multiplied by the M&amp;IE per diem (at top of page)</t>
    </r>
  </si>
  <si>
    <r>
      <t xml:space="preserve">Local/TDY </t>
    </r>
    <r>
      <rPr>
        <b/>
        <i/>
        <u/>
        <sz val="14"/>
        <rFont val="Cambria"/>
        <family val="1"/>
        <scheme val="major"/>
      </rPr>
      <t>Transportation</t>
    </r>
    <r>
      <rPr>
        <b/>
        <sz val="14"/>
        <rFont val="Cambria"/>
        <family val="1"/>
        <scheme val="major"/>
      </rPr>
      <t xml:space="preserve"> Expenses  </t>
    </r>
  </si>
  <si>
    <t xml:space="preserve">Estimated Expenses 
w/o Salary </t>
  </si>
  <si>
    <t>FY18
Mileage Rate</t>
  </si>
  <si>
    <t xml:space="preserve"> Field Name and Definitions/Data Entry Instructions </t>
  </si>
  <si>
    <r>
      <t xml:space="preserve">Event Location (City, State or Country) 
</t>
    </r>
    <r>
      <rPr>
        <sz val="12"/>
        <color rgb="FFFF0000"/>
        <rFont val="Cambria"/>
        <family val="1"/>
        <scheme val="major"/>
      </rPr>
      <t>Remember, you will need 3 location tabs if hosting or sponsoring an event</t>
    </r>
  </si>
  <si>
    <t>These instructions/definitions are meant to aid you in completing the Attendee Detailed Cost Analysis Spreadsheet (ADCAS) which will be included with your conference request package.  The totals from the ADCAS will also be included on the Location Cost Worksheet.</t>
  </si>
  <si>
    <r>
      <t>M&amp;IE</t>
    </r>
    <r>
      <rPr>
        <sz val="14"/>
        <rFont val="Cambria"/>
        <family val="1"/>
        <scheme val="major"/>
      </rPr>
      <t xml:space="preserve"> (Domestic &amp; Foreign)</t>
    </r>
  </si>
  <si>
    <r>
      <t xml:space="preserve">Select the domestic M&amp;IE rate for the TDY location from one of the first six items on the dropdown list.  </t>
    </r>
    <r>
      <rPr>
        <sz val="14"/>
        <color rgb="FFFF0000"/>
        <rFont val="Cambria"/>
        <family val="1"/>
        <scheme val="major"/>
      </rPr>
      <t>**</t>
    </r>
    <r>
      <rPr>
        <b/>
        <sz val="14"/>
        <rFont val="Cambria"/>
        <family val="1"/>
        <scheme val="major"/>
      </rPr>
      <t>The Foreign location M&amp;IE amounts begin after the domestic list;</t>
    </r>
    <r>
      <rPr>
        <sz val="14"/>
        <rFont val="Cambria"/>
        <family val="1"/>
        <scheme val="major"/>
      </rPr>
      <t xml:space="preserve"> they start with $1 and go to $299</t>
    </r>
    <r>
      <rPr>
        <sz val="14"/>
        <color rgb="FFFF0000"/>
        <rFont val="Cambria"/>
        <family val="1"/>
        <scheme val="major"/>
      </rPr>
      <t>.**</t>
    </r>
  </si>
  <si>
    <r>
      <t xml:space="preserve">Cost Per Day/Event </t>
    </r>
    <r>
      <rPr>
        <sz val="10"/>
        <rFont val="Times New Roman"/>
        <family val="1"/>
      </rPr>
      <t>(Auto Calculated)</t>
    </r>
  </si>
  <si>
    <r>
      <t>Cost Per Day/Event</t>
    </r>
    <r>
      <rPr>
        <sz val="10"/>
        <rFont val="Times New Roman"/>
        <family val="1"/>
      </rPr>
      <t xml:space="preserve"> (Auto Calculated)</t>
    </r>
  </si>
  <si>
    <r>
      <t xml:space="preserve">Auto-calculated. </t>
    </r>
    <r>
      <rPr>
        <sz val="14"/>
        <rFont val="Cambria"/>
        <family val="1"/>
        <scheme val="major"/>
      </rPr>
      <t xml:space="preserve">This is the sum of TDY Expenses, Registration Fees, and Host/Sponsor Expenses </t>
    </r>
    <r>
      <rPr>
        <u/>
        <sz val="14"/>
        <color rgb="FFFF0000"/>
        <rFont val="Cambria"/>
        <family val="1"/>
        <scheme val="major"/>
      </rPr>
      <t xml:space="preserve">minus </t>
    </r>
    <r>
      <rPr>
        <sz val="14"/>
        <rFont val="Cambria"/>
        <family val="1"/>
        <scheme val="major"/>
      </rPr>
      <t xml:space="preserve">the Soft, Grant, or Trust Funds. </t>
    </r>
  </si>
  <si>
    <r>
      <t xml:space="preserve">Other
</t>
    </r>
    <r>
      <rPr>
        <sz val="10"/>
        <rFont val="Times New Roman"/>
        <family val="1"/>
      </rPr>
      <t>(Itemized in Notes Above)</t>
    </r>
  </si>
  <si>
    <t>Sponsonship</t>
  </si>
  <si>
    <t xml:space="preserve">NOTE(s):  </t>
  </si>
  <si>
    <r>
      <t xml:space="preserve">Estimated cost of light refreshments.  NOTE: The per person cost of light refreshments should not exceed 20% of the meals and incidental expenses (M&amp;IE) amount allocated for the conference location; and should not be more than the amount for the breakfast meal.  Light refreshments for morning, afternoon or evening breaks are defined to include, but not be limited to: coffee, tea, milk, juice, soft drinks, donuts, bagels, fruit, pretzels, cookies, chips, or muffins.  
</t>
    </r>
    <r>
      <rPr>
        <sz val="11"/>
        <color theme="4" tint="-0.249977111117893"/>
        <rFont val="Cambria"/>
        <family val="1"/>
        <scheme val="major"/>
      </rPr>
      <t>https://www.gsa.gov/travel/plan-book/per-diem-rates/mie-breakdown</t>
    </r>
  </si>
  <si>
    <t>Field Name and Definitions/Data Entry Instructions</t>
  </si>
  <si>
    <t>Total number of non-USDA attendeees</t>
  </si>
  <si>
    <t xml:space="preserve">Non - USDA Attendees  </t>
  </si>
  <si>
    <t>Total number of attendees from other USDA agencies/staff offices</t>
  </si>
  <si>
    <t xml:space="preserve">Other USDA Attendees </t>
  </si>
  <si>
    <t>Total number attendees from your agency/staff office</t>
  </si>
  <si>
    <t xml:space="preserve">Agency Attendees </t>
  </si>
  <si>
    <t xml:space="preserve">Total agency/staff office, other USDA agency/staff office, and non-USDA attendees </t>
  </si>
  <si>
    <t xml:space="preserve">Total Attendees  </t>
  </si>
  <si>
    <t>Total amount of non-Federal contribution (must be accompanied by an opinion from OGC</t>
  </si>
  <si>
    <t>Non-Federal Contribution</t>
  </si>
  <si>
    <t>Total amount of estimated salary and benefits</t>
  </si>
  <si>
    <t>Total Salary and Benefits</t>
  </si>
  <si>
    <t xml:space="preserve"> Auto-calculated.  Total amount of items #1 - #12  (Travel Expense + Non Travel Exp)  </t>
  </si>
  <si>
    <r>
      <t xml:space="preserve">Total Event Cost without Salary (#1 - #12)
</t>
    </r>
    <r>
      <rPr>
        <sz val="9"/>
        <color rgb="FF974705"/>
        <rFont val="Times New Roman"/>
        <family val="1"/>
      </rPr>
      <t/>
    </r>
  </si>
  <si>
    <t xml:space="preserve"> Auto-calculated.  Total amount of items #6 - #12</t>
  </si>
  <si>
    <t>Total Non-Travel Expense (#6 - #12)</t>
  </si>
  <si>
    <t>Total amount of soft grant or trust funds</t>
  </si>
  <si>
    <t>Soft, Grant, or Trust Funds</t>
  </si>
  <si>
    <t>Total amount of registration fees</t>
  </si>
  <si>
    <t>Other Costs - Itemized</t>
  </si>
  <si>
    <r>
      <t xml:space="preserve">Estimated cost of light refreshments. </t>
    </r>
    <r>
      <rPr>
        <i/>
        <sz val="10"/>
        <color rgb="FF000000"/>
        <rFont val="Times New Roman"/>
        <family val="1"/>
      </rPr>
      <t xml:space="preserve">(Amount cannot exceed 20%  of the total location M&amp;IE per diem per person per day).  </t>
    </r>
    <r>
      <rPr>
        <b/>
        <i/>
        <sz val="10"/>
        <color rgb="FF000000"/>
        <rFont val="Times New Roman"/>
        <family val="1"/>
      </rPr>
      <t xml:space="preserve">EX: </t>
    </r>
    <r>
      <rPr>
        <i/>
        <sz val="10"/>
        <color rgb="FF000000"/>
        <rFont val="Times New Roman"/>
        <family val="1"/>
      </rPr>
      <t>$69* 20% = $13.80; $13.80*46 =$634.80; $634.80*6 =</t>
    </r>
    <r>
      <rPr>
        <b/>
        <i/>
        <u/>
        <sz val="10"/>
        <color rgb="FF000000"/>
        <rFont val="Times New Roman"/>
        <family val="1"/>
      </rPr>
      <t>$3,809</t>
    </r>
  </si>
  <si>
    <r>
      <t xml:space="preserve">Light Refreshments
   </t>
    </r>
    <r>
      <rPr>
        <b/>
        <i/>
        <sz val="14"/>
        <rFont val="Times New Roman"/>
        <family val="1"/>
      </rPr>
      <t xml:space="preserve"> </t>
    </r>
  </si>
  <si>
    <r>
      <t xml:space="preserve">Facility / Room Rental
</t>
    </r>
    <r>
      <rPr>
        <b/>
        <i/>
        <sz val="14"/>
        <rFont val="Times New Roman"/>
        <family val="1"/>
      </rPr>
      <t xml:space="preserve">  </t>
    </r>
  </si>
  <si>
    <t xml:space="preserve"> Auto-calculated.  Total amount of items #1 - #5</t>
  </si>
  <si>
    <t>Total Travel Expense (#1 - #5)</t>
  </si>
  <si>
    <t>Total amount of M&amp;IE</t>
  </si>
  <si>
    <t>Total amount of lodging</t>
  </si>
  <si>
    <t>Includes non-transport expenses: Travel Management Center (TMC) and Voucher (TAV) fees; baggage fees; parking; and hotel taxes or resort fees. 
      taxes/fees)</t>
  </si>
  <si>
    <t xml:space="preserve">Miscellaneous Travel Expenses 
   </t>
  </si>
  <si>
    <r>
      <t xml:space="preserve">POV Mileage, Subway, TNC, IMTC, Shuttle, Taxi, Tolls, Rental Car/Fuel. 
</t>
    </r>
    <r>
      <rPr>
        <sz val="9"/>
        <color rgb="FF000000"/>
        <rFont val="Times New Roman"/>
        <family val="1"/>
      </rPr>
      <t xml:space="preserve">Expenses incurred at the duty station prior to departure, at the TDY location, and upon return to the duty station.
This includes: POV Mileage for driving to the departure point and/or to and from the TDY location; Train, Subway, Bus, Uber, Lyft, Shuttle, Taxi, Tolls, Rental Car, Fuel. </t>
    </r>
  </si>
  <si>
    <t xml:space="preserve">Local / TDY  Transportation Expenses
     </t>
  </si>
  <si>
    <t>Use city-pair fares from (https://cpsearch.fas.gsa.gov/cpsearch/search.do) to calculate government fares.  
NOTE: While here obtain baggage fee information to put under 'Miscellaneous Travel Expenses'.</t>
  </si>
  <si>
    <t>Air Fare</t>
  </si>
  <si>
    <t>USDA, Federal, University or Commercial</t>
  </si>
  <si>
    <t xml:space="preserve">Type of Facility
</t>
  </si>
  <si>
    <t xml:space="preserve">Hotel, Conference Center, etc. </t>
  </si>
  <si>
    <t xml:space="preserve">Location of event
</t>
  </si>
  <si>
    <t xml:space="preserve">Lodging and M&amp;IE daily rates </t>
  </si>
  <si>
    <t>Per Diem Rates</t>
  </si>
  <si>
    <t>City and State where the event will be held</t>
  </si>
  <si>
    <t>City and State</t>
  </si>
  <si>
    <t>Indicate if your agency will be hosting or sponsoring a booth at the event</t>
  </si>
  <si>
    <t xml:space="preserve">USDA BOOTH </t>
  </si>
  <si>
    <t>Event Name</t>
  </si>
  <si>
    <t>DEFINITION</t>
  </si>
  <si>
    <t>FIELD NAME</t>
  </si>
  <si>
    <t>These instructions/definitions are meant to aid you in completing the Location Cost Comparison Worksheet (LCCW) for hosting or sponsoring and event; and the Location Cost Estimate Worksheet (LCEW) for attending an event.  These worksheets will be included with your conference request package.  The totals from the LCCW or LCEW should match the applicable information on the Attendee Detailed Cost Analysis Spreadsheet (ADCAS).</t>
  </si>
  <si>
    <r>
      <rPr>
        <b/>
        <sz val="12"/>
        <color rgb="FF974705"/>
        <rFont val="Times New Roman"/>
        <family val="1"/>
      </rPr>
      <t>Total Event Cost without Salary</t>
    </r>
    <r>
      <rPr>
        <b/>
        <sz val="11"/>
        <color rgb="FF974705"/>
        <rFont val="Times New Roman"/>
        <family val="1"/>
      </rPr>
      <t xml:space="preserve"> (#1 - </t>
    </r>
    <r>
      <rPr>
        <b/>
        <sz val="11"/>
        <color rgb="FF0070C0"/>
        <rFont val="Times New Roman"/>
        <family val="1"/>
      </rPr>
      <t>#12</t>
    </r>
    <r>
      <rPr>
        <b/>
        <sz val="11"/>
        <color rgb="FF974705"/>
        <rFont val="Times New Roman"/>
        <family val="1"/>
      </rPr>
      <t>)</t>
    </r>
    <r>
      <rPr>
        <b/>
        <sz val="12"/>
        <color rgb="FF974705"/>
        <rFont val="Times New Roman"/>
        <family val="1"/>
      </rPr>
      <t xml:space="preserve">
</t>
    </r>
    <r>
      <rPr>
        <sz val="9"/>
        <color rgb="FF974705"/>
        <rFont val="Times New Roman"/>
        <family val="1"/>
      </rPr>
      <t xml:space="preserve">(Travel Expense + </t>
    </r>
    <r>
      <rPr>
        <sz val="9"/>
        <color rgb="FF0070C0"/>
        <rFont val="Times New Roman"/>
        <family val="1"/>
      </rPr>
      <t>Non Travel Exp)</t>
    </r>
    <r>
      <rPr>
        <sz val="9"/>
        <color rgb="FF974705"/>
        <rFont val="Times New Roman"/>
        <family val="1"/>
      </rPr>
      <t xml:space="preserve">  </t>
    </r>
  </si>
  <si>
    <r>
      <rPr>
        <b/>
        <sz val="12"/>
        <color rgb="FF0070C0"/>
        <rFont val="Times New Roman"/>
        <family val="1"/>
      </rPr>
      <t xml:space="preserve">Total Non-Travel Expense </t>
    </r>
    <r>
      <rPr>
        <b/>
        <sz val="11"/>
        <color rgb="FF0070C0"/>
        <rFont val="Times New Roman"/>
        <family val="1"/>
      </rPr>
      <t>(#6 - #12)</t>
    </r>
  </si>
  <si>
    <t>12. Soft Funds, Grant Funds, or Trust 
      Funds</t>
  </si>
  <si>
    <t>11. Registration Fees</t>
  </si>
  <si>
    <r>
      <t>10.  Other Costs - Itemized</t>
    </r>
    <r>
      <rPr>
        <b/>
        <sz val="11"/>
        <rFont val="Times New Roman"/>
        <family val="1"/>
      </rPr>
      <t xml:space="preserve"> 
    </t>
    </r>
    <r>
      <rPr>
        <b/>
        <i/>
        <sz val="8"/>
        <rFont val="Times New Roman"/>
        <family val="1"/>
      </rPr>
      <t xml:space="preserve">  </t>
    </r>
    <r>
      <rPr>
        <i/>
        <sz val="8"/>
        <rFont val="Times New Roman"/>
        <family val="1"/>
      </rPr>
      <t>(If any, list each item and cost)</t>
    </r>
  </si>
  <si>
    <t>9.  Speaker / Trainer Fees</t>
  </si>
  <si>
    <t>8.  Promotional Material</t>
  </si>
  <si>
    <r>
      <t xml:space="preserve">7.  Light Refreshments
   </t>
    </r>
    <r>
      <rPr>
        <i/>
        <sz val="8"/>
        <rFont val="Times New Roman"/>
        <family val="1"/>
      </rPr>
      <t xml:space="preserve">  (less than 20%  of total M&amp;IE/per day/per location)</t>
    </r>
  </si>
  <si>
    <r>
      <t xml:space="preserve">6.  Facility / Room Rental
</t>
    </r>
    <r>
      <rPr>
        <i/>
        <sz val="8"/>
        <rFont val="Times New Roman"/>
        <family val="1"/>
      </rPr>
      <t xml:space="preserve">     (Provide details or any contracting documentations 
      related to this cost)</t>
    </r>
  </si>
  <si>
    <r>
      <t xml:space="preserve">5.  Total M&amp;IE
  </t>
    </r>
    <r>
      <rPr>
        <i/>
        <sz val="8"/>
        <rFont val="Times New Roman"/>
        <family val="1"/>
      </rPr>
      <t xml:space="preserve">  (Must be reduced if any meals (breakfast, lunch or  
     dinner) are provided by contractor and/or vendors</t>
    </r>
  </si>
  <si>
    <t>4.  Total Lodging</t>
  </si>
  <si>
    <r>
      <t xml:space="preserve">3.  Miscellaneous Travel Expenses 
    </t>
    </r>
    <r>
      <rPr>
        <i/>
        <sz val="8"/>
        <rFont val="Times New Roman"/>
        <family val="1"/>
      </rPr>
      <t>(TMC and Voucher fee, baggage fees, parking, hotel   
      taxes/fees)</t>
    </r>
  </si>
  <si>
    <r>
      <rPr>
        <b/>
        <sz val="12"/>
        <rFont val="Times New Roman"/>
        <family val="1"/>
      </rPr>
      <t xml:space="preserve">2.  Local /TDY  Transportation Expenses
     </t>
    </r>
    <r>
      <rPr>
        <i/>
        <sz val="8"/>
        <rFont val="Times New Roman"/>
        <family val="1"/>
      </rPr>
      <t>(POV Mileage, Subway, TNC, IMTC, Shuttle, Taxi, Tolls, 
       Rental Car/Fuel)</t>
    </r>
  </si>
  <si>
    <t>Non - USDA Attendees -   ___________</t>
  </si>
  <si>
    <t>1.  Air Fare</t>
  </si>
  <si>
    <t>Other USDA Attendees -  __________    </t>
  </si>
  <si>
    <r>
      <rPr>
        <b/>
        <sz val="12"/>
        <rFont val="Times New Roman"/>
        <family val="1"/>
      </rPr>
      <t>Type of Facility</t>
    </r>
    <r>
      <rPr>
        <sz val="12"/>
        <rFont val="Times New Roman"/>
        <family val="1"/>
      </rPr>
      <t xml:space="preserve">
</t>
    </r>
    <r>
      <rPr>
        <i/>
        <sz val="8"/>
        <rFont val="Times New Roman"/>
        <family val="1"/>
      </rPr>
      <t>(USDA, Federal, University or Commercial)</t>
    </r>
  </si>
  <si>
    <t>Agency Attendees  -    __________</t>
  </si>
  <si>
    <r>
      <rPr>
        <b/>
        <sz val="12"/>
        <rFont val="Times New Roman"/>
        <family val="1"/>
      </rPr>
      <t>Location of event</t>
    </r>
    <r>
      <rPr>
        <sz val="12"/>
        <rFont val="Times New Roman"/>
        <family val="1"/>
      </rPr>
      <t xml:space="preserve">
</t>
    </r>
    <r>
      <rPr>
        <i/>
        <sz val="8"/>
        <rFont val="Times New Roman"/>
        <family val="1"/>
      </rPr>
      <t xml:space="preserve"> (hotel, conference center, etc)</t>
    </r>
  </si>
  <si>
    <t>Attendee Breakout:</t>
  </si>
  <si>
    <r>
      <t xml:space="preserve">M &amp; IE:  </t>
    </r>
    <r>
      <rPr>
        <sz val="11"/>
        <rFont val="Times New Roman"/>
        <family val="1"/>
      </rPr>
      <t xml:space="preserve"> </t>
    </r>
    <r>
      <rPr>
        <b/>
        <sz val="11"/>
        <rFont val="Times New Roman"/>
        <family val="1"/>
      </rPr>
      <t xml:space="preserve">$ </t>
    </r>
  </si>
  <si>
    <r>
      <rPr>
        <b/>
        <sz val="12"/>
        <rFont val="Times New Roman"/>
        <family val="1"/>
      </rPr>
      <t>Total Attendees  -  _________</t>
    </r>
    <r>
      <rPr>
        <sz val="12"/>
        <rFont val="Times New Roman"/>
        <family val="1"/>
      </rPr>
      <t>  </t>
    </r>
  </si>
  <si>
    <r>
      <t xml:space="preserve">Lodging: </t>
    </r>
    <r>
      <rPr>
        <sz val="11"/>
        <rFont val="Times New Roman"/>
        <family val="1"/>
      </rPr>
      <t xml:space="preserve">  </t>
    </r>
    <r>
      <rPr>
        <b/>
        <sz val="11"/>
        <rFont val="Times New Roman"/>
        <family val="1"/>
      </rPr>
      <t>$</t>
    </r>
  </si>
  <si>
    <t>City &amp; State of Event</t>
  </si>
  <si>
    <r>
      <t xml:space="preserve">Event Name:  </t>
    </r>
    <r>
      <rPr>
        <sz val="12"/>
        <rFont val="Times New Roman"/>
        <family val="1"/>
      </rPr>
      <t xml:space="preserve"> </t>
    </r>
  </si>
  <si>
    <t xml:space="preserve">Please do not add additional items to the list. The sheet is formatted to fit on one page. </t>
  </si>
  <si>
    <t>Location Cost Estimate Worksheet - Event Attendance</t>
  </si>
  <si>
    <t>Non-USDA Attendees: _____</t>
  </si>
  <si>
    <t>Other USDA Attendees: ____    </t>
  </si>
  <si>
    <t>Agency Attendees: _____     </t>
  </si>
  <si>
    <r>
      <rPr>
        <b/>
        <sz val="12"/>
        <rFont val="Times New Roman"/>
        <family val="1"/>
      </rPr>
      <t>Total Attendees: ________</t>
    </r>
    <r>
      <rPr>
        <sz val="12"/>
        <rFont val="Times New Roman"/>
        <family val="1"/>
      </rPr>
      <t>                     </t>
    </r>
  </si>
  <si>
    <t>12. Soft, Grant, or Trust Funds</t>
  </si>
  <si>
    <t>M &amp; IE:</t>
  </si>
  <si>
    <t xml:space="preserve">M &amp; IE:   </t>
  </si>
  <si>
    <t>Lodging:</t>
  </si>
  <si>
    <t xml:space="preserve">Lodging:  </t>
  </si>
  <si>
    <t>Location #3</t>
  </si>
  <si>
    <t>Location #2</t>
  </si>
  <si>
    <t>Location #1</t>
  </si>
  <si>
    <r>
      <t xml:space="preserve">USDA BOOTH?  </t>
    </r>
    <r>
      <rPr>
        <sz val="11"/>
        <rFont val="Times New Roman"/>
        <family val="1"/>
      </rPr>
      <t>YES  or  NO</t>
    </r>
  </si>
  <si>
    <r>
      <rPr>
        <b/>
        <sz val="12"/>
        <rFont val="Times New Roman"/>
        <family val="1"/>
      </rPr>
      <t>Event Name:</t>
    </r>
  </si>
  <si>
    <t>Location Cost Comparison Worksheet - Host or Sponsor</t>
  </si>
  <si>
    <t>2024 Rest of US</t>
  </si>
  <si>
    <t>Plus 45% Benefits</t>
  </si>
  <si>
    <r>
      <t xml:space="preserve">GS-12, Step 5  Annual Salary is $84,365.
$84,365 / 2087 = </t>
    </r>
    <r>
      <rPr>
        <b/>
        <sz val="11"/>
        <color theme="1"/>
        <rFont val="Calibri"/>
        <family val="2"/>
        <scheme val="minor"/>
      </rPr>
      <t>$40.519</t>
    </r>
  </si>
  <si>
    <r>
      <t xml:space="preserve">GS-13, Step 5  Annual Salary is $100,324
$100,324 / 2087 = </t>
    </r>
    <r>
      <rPr>
        <b/>
        <sz val="11"/>
        <color theme="1"/>
        <rFont val="Calibri"/>
        <family val="2"/>
        <scheme val="minor"/>
      </rPr>
      <t>$48.070</t>
    </r>
  </si>
  <si>
    <t>FY24
Mileage Rate</t>
  </si>
  <si>
    <r>
      <rPr>
        <b/>
        <sz val="10"/>
        <color rgb="FF000000"/>
        <rFont val="Times New Roman"/>
        <family val="1"/>
      </rPr>
      <t xml:space="preserve">
USDA BOOTH?</t>
    </r>
    <r>
      <rPr>
        <sz val="10"/>
        <color rgb="FF000000"/>
        <rFont val="Times New Roman"/>
        <family val="1"/>
      </rPr>
      <t xml:space="preserve">  NO Or YES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</si>
</sst>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mm/dd/yy;@"/>
    <numFmt numFmtId="168" formatCode="0.000"/>
  </numFmts>
  <fonts count="8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u/>
      <sz val="10"/>
      <color theme="10"/>
      <name val="Arial"/>
      <family val="2"/>
    </font>
    <font>
      <sz val="10"/>
      <name val="Times New Roman"/>
      <family val="1"/>
    </font>
    <font>
      <sz val="11"/>
      <name val="Times New Roman"/>
      <family val="1"/>
    </font>
    <font>
      <b/>
      <sz val="11"/>
      <name val="Times New Roman"/>
      <family val="1"/>
    </font>
    <font>
      <sz val="11"/>
      <color theme="1"/>
      <name val="Times New Roman"/>
      <family val="1"/>
    </font>
    <font>
      <sz val="12"/>
      <name val="Times New Roman"/>
      <family val="1"/>
    </font>
    <font>
      <sz val="14"/>
      <name val="Times New Roman"/>
      <family val="1"/>
    </font>
    <font>
      <sz val="10"/>
      <color theme="1"/>
      <name val="Times New Roman"/>
      <family val="1"/>
    </font>
    <font>
      <b/>
      <sz val="11"/>
      <color theme="1"/>
      <name val="Times New Roman"/>
      <family val="1"/>
    </font>
    <font>
      <b/>
      <sz val="10"/>
      <name val="Times New Roman"/>
      <family val="1"/>
    </font>
    <font>
      <sz val="10"/>
      <name val="Arial"/>
      <family val="2"/>
    </font>
    <font>
      <sz val="11"/>
      <color theme="1"/>
      <name val="Calibri"/>
      <family val="2"/>
      <scheme val="minor"/>
    </font>
    <font>
      <sz val="10"/>
      <color theme="9" tint="-0.499984740745262"/>
      <name val="Times New Roman"/>
      <family val="1"/>
    </font>
    <font>
      <sz val="10.5"/>
      <name val="Times New Roman"/>
      <family val="1"/>
    </font>
    <font>
      <b/>
      <sz val="10.5"/>
      <name val="Times New Roman"/>
      <family val="1"/>
    </font>
    <font>
      <sz val="8"/>
      <name val="Times New Roman"/>
      <family val="1"/>
    </font>
    <font>
      <sz val="8"/>
      <color theme="1"/>
      <name val="Times New Roman"/>
      <family val="1"/>
    </font>
    <font>
      <sz val="11"/>
      <color rgb="FFFF0000"/>
      <name val="Times New Roman"/>
      <family val="1"/>
    </font>
    <font>
      <sz val="9"/>
      <color theme="1"/>
      <name val="Times New Roman"/>
      <family val="1"/>
    </font>
    <font>
      <b/>
      <sz val="11"/>
      <color theme="1"/>
      <name val="Calibri"/>
      <family val="2"/>
      <scheme val="minor"/>
    </font>
    <font>
      <sz val="11"/>
      <color rgb="FFFF0000"/>
      <name val="Arial Rounded MT Bold"/>
      <family val="2"/>
    </font>
    <font>
      <b/>
      <sz val="9"/>
      <color theme="1"/>
      <name val="Calibri"/>
      <family val="2"/>
      <scheme val="minor"/>
    </font>
    <font>
      <b/>
      <sz val="11"/>
      <color rgb="FFFF0000"/>
      <name val="Calibri"/>
      <family val="2"/>
      <scheme val="minor"/>
    </font>
    <font>
      <i/>
      <sz val="10"/>
      <color rgb="FFFF0000"/>
      <name val="Calibri"/>
      <family val="2"/>
      <scheme val="minor"/>
    </font>
    <font>
      <i/>
      <sz val="10"/>
      <color rgb="FFFF0000"/>
      <name val="Times New Roman"/>
      <family val="1"/>
    </font>
    <font>
      <b/>
      <sz val="11"/>
      <color rgb="FFFFFF00"/>
      <name val="Calibri"/>
      <family val="2"/>
      <scheme val="minor"/>
    </font>
    <font>
      <b/>
      <sz val="12"/>
      <name val="Times New Roman"/>
      <family val="1"/>
    </font>
    <font>
      <b/>
      <sz val="11"/>
      <color rgb="FFFF0000"/>
      <name val="Times New Roman"/>
      <family val="1"/>
    </font>
    <font>
      <b/>
      <sz val="10"/>
      <name val="Arial"/>
      <family val="2"/>
    </font>
    <font>
      <b/>
      <sz val="14"/>
      <name val="Times New Roman"/>
      <family val="1"/>
    </font>
    <font>
      <u/>
      <sz val="10"/>
      <color theme="10"/>
      <name val="Times New Roman"/>
      <family val="1"/>
    </font>
    <font>
      <b/>
      <sz val="16"/>
      <color rgb="FFFF0000"/>
      <name val="Times New Roman"/>
      <family val="1"/>
    </font>
    <font>
      <sz val="12"/>
      <color rgb="FFFF0000"/>
      <name val="Times New Roman"/>
      <family val="1"/>
    </font>
    <font>
      <b/>
      <sz val="12"/>
      <name val="Calibri"/>
      <family val="2"/>
      <scheme val="minor"/>
    </font>
    <font>
      <sz val="12"/>
      <name val="Calibri"/>
      <family val="2"/>
      <scheme val="minor"/>
    </font>
    <font>
      <b/>
      <sz val="14"/>
      <color theme="1"/>
      <name val="Cambria"/>
      <family val="1"/>
      <scheme val="major"/>
    </font>
    <font>
      <sz val="14"/>
      <name val="Cambria"/>
      <family val="1"/>
      <scheme val="major"/>
    </font>
    <font>
      <b/>
      <sz val="14"/>
      <name val="Cambria"/>
      <family val="1"/>
      <scheme val="major"/>
    </font>
    <font>
      <i/>
      <sz val="14"/>
      <name val="Cambria"/>
      <family val="1"/>
      <scheme val="major"/>
    </font>
    <font>
      <sz val="14"/>
      <color rgb="FFFF0000"/>
      <name val="Cambria"/>
      <family val="1"/>
      <scheme val="major"/>
    </font>
    <font>
      <sz val="14"/>
      <color rgb="FF7030A0"/>
      <name val="Cambria"/>
      <family val="1"/>
      <scheme val="major"/>
    </font>
    <font>
      <b/>
      <i/>
      <u/>
      <sz val="14"/>
      <name val="Cambria"/>
      <family val="1"/>
      <scheme val="major"/>
    </font>
    <font>
      <sz val="12"/>
      <name val="Cambria"/>
      <family val="1"/>
      <scheme val="major"/>
    </font>
    <font>
      <sz val="12"/>
      <color rgb="FFFF0000"/>
      <name val="Cambria"/>
      <family val="1"/>
      <scheme val="major"/>
    </font>
    <font>
      <b/>
      <sz val="14"/>
      <color theme="5" tint="0.79998168889431442"/>
      <name val="Cambria"/>
      <family val="1"/>
      <scheme val="major"/>
    </font>
    <font>
      <sz val="10"/>
      <color rgb="FFFF0000"/>
      <name val="Arial"/>
      <family val="2"/>
    </font>
    <font>
      <sz val="10"/>
      <color theme="3" tint="-0.249977111117893"/>
      <name val="Arial"/>
      <family val="2"/>
    </font>
    <font>
      <u/>
      <sz val="14"/>
      <color rgb="FFFF0000"/>
      <name val="Cambria"/>
      <family val="1"/>
      <scheme val="major"/>
    </font>
    <font>
      <sz val="11"/>
      <color theme="4" tint="-0.249977111117893"/>
      <name val="Cambria"/>
      <family val="1"/>
      <scheme val="major"/>
    </font>
    <font>
      <sz val="10"/>
      <color rgb="FF000000"/>
      <name val="Times New Roman"/>
      <charset val="204"/>
    </font>
    <font>
      <sz val="12"/>
      <color rgb="FF000000"/>
      <name val="Times New Roman"/>
      <family val="1"/>
    </font>
    <font>
      <b/>
      <sz val="12"/>
      <color rgb="FF000000"/>
      <name val="Times New Roman"/>
      <family val="1"/>
    </font>
    <font>
      <sz val="14"/>
      <color rgb="FF000000"/>
      <name val="Times New Roman"/>
      <family val="1"/>
    </font>
    <font>
      <sz val="9"/>
      <color rgb="FF974705"/>
      <name val="Times New Roman"/>
      <family val="1"/>
    </font>
    <font>
      <i/>
      <sz val="10"/>
      <color rgb="FF000000"/>
      <name val="Times New Roman"/>
      <family val="1"/>
    </font>
    <font>
      <b/>
      <i/>
      <sz val="10"/>
      <color rgb="FF000000"/>
      <name val="Times New Roman"/>
      <family val="1"/>
    </font>
    <font>
      <b/>
      <i/>
      <u/>
      <sz val="10"/>
      <color rgb="FF000000"/>
      <name val="Times New Roman"/>
      <family val="1"/>
    </font>
    <font>
      <b/>
      <i/>
      <sz val="14"/>
      <name val="Times New Roman"/>
      <family val="1"/>
    </font>
    <font>
      <sz val="9"/>
      <color rgb="FF000000"/>
      <name val="Times New Roman"/>
      <family val="1"/>
    </font>
    <font>
      <b/>
      <sz val="14"/>
      <color rgb="FF000000"/>
      <name val="Times New Roman"/>
      <family val="1"/>
    </font>
    <font>
      <b/>
      <sz val="12"/>
      <name val="Cambria"/>
      <family val="1"/>
      <scheme val="major"/>
    </font>
    <font>
      <b/>
      <sz val="12"/>
      <color theme="9" tint="-0.499984740745262"/>
      <name val="Times New Roman"/>
      <family val="1"/>
    </font>
    <font>
      <sz val="10"/>
      <color rgb="FF974705"/>
      <name val="Times New Roman"/>
      <family val="1"/>
    </font>
    <font>
      <b/>
      <sz val="12"/>
      <color rgb="FF974705"/>
      <name val="Times New Roman"/>
      <family val="1"/>
    </font>
    <font>
      <b/>
      <sz val="11"/>
      <color rgb="FF974705"/>
      <name val="Times New Roman"/>
      <family val="1"/>
    </font>
    <font>
      <b/>
      <sz val="11"/>
      <color rgb="FF0070C0"/>
      <name val="Times New Roman"/>
      <family val="1"/>
    </font>
    <font>
      <sz val="9"/>
      <color rgb="FF0070C0"/>
      <name val="Times New Roman"/>
      <family val="1"/>
    </font>
    <font>
      <sz val="12"/>
      <color rgb="FF0070C0"/>
      <name val="Times New Roman"/>
      <family val="1"/>
    </font>
    <font>
      <b/>
      <sz val="12"/>
      <color rgb="FF0070C0"/>
      <name val="Times New Roman"/>
      <family val="1"/>
    </font>
    <font>
      <b/>
      <i/>
      <sz val="8"/>
      <name val="Times New Roman"/>
      <family val="1"/>
    </font>
    <font>
      <i/>
      <sz val="8"/>
      <name val="Times New Roman"/>
      <family val="1"/>
    </font>
    <font>
      <sz val="10"/>
      <color rgb="FF000000"/>
      <name val="Times New Roman"/>
      <family val="1"/>
    </font>
    <font>
      <b/>
      <sz val="10"/>
      <color rgb="FF000000"/>
      <name val="Times New Roman"/>
      <family val="1"/>
    </font>
    <font>
      <sz val="16"/>
      <color rgb="FFFF0000"/>
      <name val="Times New Roman"/>
      <family val="1"/>
    </font>
    <font>
      <b/>
      <u/>
      <sz val="14"/>
      <name val="Times New Roman"/>
      <family val="1"/>
    </font>
    <font>
      <b/>
      <sz val="11"/>
      <color rgb="FF000000"/>
      <name val="Times New Roman"/>
      <family val="1"/>
    </font>
    <font>
      <sz val="11"/>
      <color rgb="FF000000"/>
      <name val="Times New Roman"/>
      <family val="1"/>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medium">
        <color indexed="64"/>
      </top>
      <bottom style="thin">
        <color rgb="FF000000"/>
      </bottom>
      <diagonal/>
    </border>
    <border>
      <left style="medium">
        <color indexed="64"/>
      </left>
      <right/>
      <top style="medium">
        <color indexed="64"/>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style="medium">
        <color indexed="64"/>
      </right>
      <top/>
      <bottom/>
      <diagonal/>
    </border>
  </borders>
  <cellStyleXfs count="15">
    <xf numFmtId="0" fontId="0" fillId="0" borderId="0"/>
    <xf numFmtId="0" fontId="5" fillId="0" borderId="0" applyNumberForma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6" fillId="0" borderId="0"/>
    <xf numFmtId="6" fontId="2"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44" fontId="3" fillId="0" borderId="0" applyFont="0" applyFill="0" applyBorder="0" applyAlignment="0" applyProtection="0"/>
    <xf numFmtId="0" fontId="5" fillId="0" borderId="0" applyNumberFormat="0" applyFill="0" applyBorder="0" applyAlignment="0" applyProtection="0"/>
    <xf numFmtId="0" fontId="15" fillId="0" borderId="0"/>
    <xf numFmtId="0" fontId="54" fillId="0" borderId="0"/>
    <xf numFmtId="0" fontId="76" fillId="0" borderId="0"/>
  </cellStyleXfs>
  <cellXfs count="351">
    <xf numFmtId="0" fontId="0" fillId="0" borderId="0" xfId="0"/>
    <xf numFmtId="0" fontId="6" fillId="0" borderId="0" xfId="0" applyFont="1" applyAlignment="1">
      <alignment horizontal="center" vertical="center" wrapText="1"/>
    </xf>
    <xf numFmtId="0" fontId="9" fillId="0" borderId="0" xfId="0" applyFont="1" applyAlignment="1">
      <alignment horizontal="center" vertical="center" wrapText="1"/>
    </xf>
    <xf numFmtId="165"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6" fillId="0" borderId="1" xfId="0" applyFont="1" applyBorder="1" applyAlignment="1">
      <alignment horizontal="center" wrapText="1"/>
    </xf>
    <xf numFmtId="0" fontId="6" fillId="0" borderId="0" xfId="0" applyFont="1" applyAlignment="1">
      <alignment horizontal="center" wrapText="1"/>
    </xf>
    <xf numFmtId="0" fontId="12" fillId="0" borderId="1" xfId="4" applyFont="1" applyBorder="1" applyAlignment="1">
      <alignment horizontal="left" wrapText="1"/>
    </xf>
    <xf numFmtId="164" fontId="7" fillId="0" borderId="0" xfId="0" applyNumberFormat="1" applyFont="1" applyAlignment="1">
      <alignment horizontal="center" vertical="center" wrapText="1"/>
    </xf>
    <xf numFmtId="0" fontId="7" fillId="0" borderId="0" xfId="0" applyFont="1" applyAlignment="1">
      <alignment horizontal="left" vertical="center" wrapText="1"/>
    </xf>
    <xf numFmtId="165" fontId="7" fillId="0" borderId="0" xfId="0" applyNumberFormat="1" applyFont="1" applyAlignment="1">
      <alignment horizontal="center" vertical="center" shrinkToFit="1"/>
    </xf>
    <xf numFmtId="0" fontId="14" fillId="0" borderId="0" xfId="0" applyFont="1" applyAlignment="1">
      <alignment horizontal="center" wrapText="1"/>
    </xf>
    <xf numFmtId="0" fontId="6" fillId="0" borderId="0" xfId="0" applyFont="1" applyAlignment="1">
      <alignment horizontal="left" wrapText="1"/>
    </xf>
    <xf numFmtId="164" fontId="6" fillId="0" borderId="0" xfId="0" applyNumberFormat="1" applyFont="1" applyAlignment="1">
      <alignment horizontal="center" wrapText="1"/>
    </xf>
    <xf numFmtId="0" fontId="6" fillId="0" borderId="0" xfId="0" applyFont="1" applyAlignment="1">
      <alignment horizontal="center" shrinkToFit="1"/>
    </xf>
    <xf numFmtId="0" fontId="6" fillId="0" borderId="0" xfId="0" applyFont="1" applyAlignment="1">
      <alignment wrapText="1"/>
    </xf>
    <xf numFmtId="0" fontId="7" fillId="0" borderId="0" xfId="0" applyFont="1" applyAlignment="1">
      <alignment wrapText="1"/>
    </xf>
    <xf numFmtId="0" fontId="7"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8" fillId="0" borderId="0" xfId="0" applyFont="1" applyAlignment="1">
      <alignment horizontal="center" vertical="center" wrapText="1"/>
    </xf>
    <xf numFmtId="164" fontId="8" fillId="0" borderId="0" xfId="0" applyNumberFormat="1" applyFont="1" applyAlignment="1">
      <alignment horizontal="center" vertical="center" wrapText="1"/>
    </xf>
    <xf numFmtId="165" fontId="8" fillId="0" borderId="0" xfId="0" applyNumberFormat="1" applyFont="1" applyAlignment="1">
      <alignment horizontal="center" vertical="center" wrapText="1"/>
    </xf>
    <xf numFmtId="165" fontId="8" fillId="0" borderId="0" xfId="0" applyNumberFormat="1" applyFont="1" applyAlignment="1">
      <alignment horizontal="center" vertical="center" shrinkToFit="1"/>
    </xf>
    <xf numFmtId="0" fontId="3" fillId="0" borderId="0" xfId="9"/>
    <xf numFmtId="0" fontId="24" fillId="0" borderId="4" xfId="9" applyFont="1" applyBorder="1"/>
    <xf numFmtId="0" fontId="24" fillId="0" borderId="5" xfId="9" applyFont="1" applyBorder="1"/>
    <xf numFmtId="0" fontId="24" fillId="0" borderId="0" xfId="9" applyFont="1"/>
    <xf numFmtId="0" fontId="24" fillId="0" borderId="9" xfId="9" applyFont="1" applyBorder="1" applyAlignment="1">
      <alignment horizontal="center"/>
    </xf>
    <xf numFmtId="0" fontId="24" fillId="0" borderId="10" xfId="9" applyFont="1" applyBorder="1" applyAlignment="1">
      <alignment horizontal="center"/>
    </xf>
    <xf numFmtId="0" fontId="24" fillId="0" borderId="11" xfId="9" applyFont="1" applyBorder="1" applyAlignment="1">
      <alignment horizontal="center"/>
    </xf>
    <xf numFmtId="0" fontId="24" fillId="0" borderId="0" xfId="9" applyFont="1" applyAlignment="1">
      <alignment horizontal="center"/>
    </xf>
    <xf numFmtId="0" fontId="24" fillId="0" borderId="12" xfId="9" applyFont="1" applyBorder="1" applyAlignment="1">
      <alignment horizontal="center" wrapText="1"/>
    </xf>
    <xf numFmtId="0" fontId="24" fillId="0" borderId="13" xfId="9" applyFont="1" applyBorder="1" applyAlignment="1">
      <alignment horizontal="center" wrapText="1"/>
    </xf>
    <xf numFmtId="0" fontId="24" fillId="0" borderId="14" xfId="9" applyFont="1" applyBorder="1" applyAlignment="1">
      <alignment horizontal="center" wrapText="1"/>
    </xf>
    <xf numFmtId="0" fontId="24" fillId="0" borderId="0" xfId="9" applyFont="1" applyAlignment="1">
      <alignment horizontal="center" wrapText="1"/>
    </xf>
    <xf numFmtId="0" fontId="3" fillId="0" borderId="15" xfId="9" applyBorder="1" applyAlignment="1">
      <alignment horizontal="center"/>
    </xf>
    <xf numFmtId="0" fontId="3" fillId="0" borderId="1" xfId="9" applyBorder="1" applyAlignment="1">
      <alignment horizontal="center"/>
    </xf>
    <xf numFmtId="164" fontId="3" fillId="0" borderId="1" xfId="9" applyNumberFormat="1" applyBorder="1" applyAlignment="1">
      <alignment horizontal="center"/>
    </xf>
    <xf numFmtId="164" fontId="0" fillId="0" borderId="1" xfId="10" applyNumberFormat="1" applyFont="1" applyBorder="1" applyAlignment="1">
      <alignment horizontal="center"/>
    </xf>
    <xf numFmtId="164" fontId="3" fillId="0" borderId="16" xfId="9" applyNumberFormat="1" applyBorder="1" applyAlignment="1">
      <alignment horizontal="center"/>
    </xf>
    <xf numFmtId="0" fontId="3" fillId="0" borderId="17" xfId="9" applyBorder="1" applyAlignment="1">
      <alignment horizontal="center"/>
    </xf>
    <xf numFmtId="0" fontId="3" fillId="0" borderId="18" xfId="9" applyBorder="1" applyAlignment="1">
      <alignment horizontal="center"/>
    </xf>
    <xf numFmtId="164" fontId="3" fillId="0" borderId="18" xfId="9" applyNumberFormat="1" applyBorder="1" applyAlignment="1">
      <alignment horizontal="center"/>
    </xf>
    <xf numFmtId="164" fontId="0" fillId="0" borderId="18" xfId="10" applyNumberFormat="1" applyFont="1" applyBorder="1" applyAlignment="1">
      <alignment horizontal="center"/>
    </xf>
    <xf numFmtId="164" fontId="3" fillId="0" borderId="19" xfId="9" applyNumberFormat="1" applyBorder="1" applyAlignment="1">
      <alignment horizontal="center"/>
    </xf>
    <xf numFmtId="0" fontId="3" fillId="0" borderId="0" xfId="9" applyAlignment="1">
      <alignment horizontal="center"/>
    </xf>
    <xf numFmtId="164" fontId="24" fillId="0" borderId="20" xfId="9" applyNumberFormat="1" applyFont="1" applyBorder="1" applyAlignment="1">
      <alignment horizontal="center"/>
    </xf>
    <xf numFmtId="164" fontId="27" fillId="0" borderId="20" xfId="9" applyNumberFormat="1" applyFont="1" applyBorder="1" applyAlignment="1">
      <alignment horizontal="center"/>
    </xf>
    <xf numFmtId="0" fontId="24" fillId="0" borderId="0" xfId="9" applyFont="1" applyAlignment="1">
      <alignment horizontal="left"/>
    </xf>
    <xf numFmtId="0" fontId="24" fillId="3" borderId="0" xfId="9" applyFont="1" applyFill="1" applyAlignment="1">
      <alignment horizontal="left"/>
    </xf>
    <xf numFmtId="0" fontId="3" fillId="3" borderId="0" xfId="9" applyFill="1" applyAlignment="1">
      <alignment horizontal="left"/>
    </xf>
    <xf numFmtId="0" fontId="3" fillId="3" borderId="0" xfId="9" applyFill="1"/>
    <xf numFmtId="0" fontId="3" fillId="3" borderId="0" xfId="9" applyFill="1" applyAlignment="1">
      <alignment horizontal="center" wrapText="1"/>
    </xf>
    <xf numFmtId="0" fontId="3" fillId="3" borderId="0" xfId="9" applyFill="1" applyAlignment="1">
      <alignment horizontal="left" wrapText="1"/>
    </xf>
    <xf numFmtId="0" fontId="3" fillId="3" borderId="0" xfId="9" applyFill="1" applyAlignment="1">
      <alignment horizontal="left" indent="2"/>
    </xf>
    <xf numFmtId="0" fontId="3" fillId="3" borderId="0" xfId="9" applyFill="1" applyAlignment="1">
      <alignment horizontal="left" indent="3"/>
    </xf>
    <xf numFmtId="0" fontId="24" fillId="3" borderId="0" xfId="9" applyFont="1" applyFill="1" applyAlignment="1">
      <alignment horizontal="left" indent="3"/>
    </xf>
    <xf numFmtId="0" fontId="28" fillId="0" borderId="0" xfId="9" applyFont="1" applyAlignment="1">
      <alignment horizontal="center"/>
    </xf>
    <xf numFmtId="165" fontId="18" fillId="0" borderId="0" xfId="0" applyNumberFormat="1" applyFont="1" applyAlignment="1">
      <alignment horizontal="center" wrapText="1"/>
    </xf>
    <xf numFmtId="165" fontId="6" fillId="0" borderId="0" xfId="0" applyNumberFormat="1" applyFont="1" applyAlignment="1">
      <alignment horizontal="center" wrapText="1"/>
    </xf>
    <xf numFmtId="165" fontId="7" fillId="0" borderId="0" xfId="0" applyNumberFormat="1" applyFont="1" applyAlignment="1">
      <alignment horizontal="center" wrapText="1"/>
    </xf>
    <xf numFmtId="0" fontId="8" fillId="3" borderId="1" xfId="0" applyFont="1" applyFill="1" applyBorder="1" applyAlignment="1">
      <alignment horizontal="left" wrapText="1" indent="2"/>
    </xf>
    <xf numFmtId="0" fontId="14" fillId="0" borderId="0" xfId="0" applyFont="1" applyAlignment="1">
      <alignment horizontal="left" wrapText="1" indent="2"/>
    </xf>
    <xf numFmtId="0" fontId="15" fillId="0" borderId="0" xfId="0" applyFont="1"/>
    <xf numFmtId="0" fontId="33" fillId="0" borderId="0" xfId="0" applyFont="1"/>
    <xf numFmtId="14" fontId="11" fillId="0" borderId="18"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34" fillId="0" borderId="0" xfId="0" applyFont="1"/>
    <xf numFmtId="0" fontId="11" fillId="0" borderId="16" xfId="0" applyFont="1" applyBorder="1" applyAlignment="1">
      <alignment horizontal="center"/>
    </xf>
    <xf numFmtId="0" fontId="6" fillId="0" borderId="0" xfId="0" applyFont="1"/>
    <xf numFmtId="167" fontId="34" fillId="0" borderId="0" xfId="0" applyNumberFormat="1" applyFont="1"/>
    <xf numFmtId="14" fontId="34" fillId="0" borderId="0" xfId="0" applyNumberFormat="1" applyFont="1" applyAlignment="1">
      <alignment horizontal="left"/>
    </xf>
    <xf numFmtId="14" fontId="11" fillId="0" borderId="19" xfId="0" applyNumberFormat="1" applyFont="1" applyBorder="1" applyAlignment="1">
      <alignment horizontal="center"/>
    </xf>
    <xf numFmtId="0" fontId="15" fillId="0" borderId="0" xfId="0" applyFont="1" applyAlignment="1">
      <alignment horizontal="center" vertical="top" wrapText="1"/>
    </xf>
    <xf numFmtId="165" fontId="15" fillId="0" borderId="0" xfId="3" applyNumberFormat="1" applyFont="1" applyFill="1" applyBorder="1" applyAlignment="1">
      <alignment horizontal="center" vertical="top" wrapText="1"/>
    </xf>
    <xf numFmtId="165" fontId="15" fillId="0" borderId="0" xfId="0" applyNumberFormat="1" applyFont="1" applyAlignment="1">
      <alignment horizontal="center" vertical="top" wrapText="1"/>
    </xf>
    <xf numFmtId="164" fontId="0" fillId="0" borderId="0" xfId="0" applyNumberFormat="1"/>
    <xf numFmtId="164" fontId="15" fillId="0" borderId="0" xfId="0" applyNumberFormat="1" applyFont="1"/>
    <xf numFmtId="165" fontId="0" fillId="0" borderId="0" xfId="0" applyNumberFormat="1"/>
    <xf numFmtId="10" fontId="0" fillId="0" borderId="0" xfId="0" applyNumberFormat="1"/>
    <xf numFmtId="0" fontId="15" fillId="0" borderId="0" xfId="0" applyFont="1" applyAlignment="1">
      <alignment horizontal="left"/>
    </xf>
    <xf numFmtId="0" fontId="34" fillId="2" borderId="27" xfId="0" applyFont="1" applyFill="1" applyBorder="1" applyAlignment="1">
      <alignment wrapText="1"/>
    </xf>
    <xf numFmtId="0" fontId="14" fillId="2" borderId="28" xfId="0" applyFont="1" applyFill="1" applyBorder="1" applyAlignment="1">
      <alignment wrapText="1"/>
    </xf>
    <xf numFmtId="0" fontId="14" fillId="2" borderId="29" xfId="0" applyFont="1" applyFill="1" applyBorder="1" applyAlignment="1">
      <alignment wrapText="1"/>
    </xf>
    <xf numFmtId="0" fontId="6" fillId="2" borderId="30" xfId="0" applyFont="1" applyFill="1" applyBorder="1" applyAlignment="1">
      <alignment horizontal="left" wrapText="1"/>
    </xf>
    <xf numFmtId="0" fontId="6" fillId="2" borderId="0" xfId="0" applyFont="1" applyFill="1" applyAlignment="1">
      <alignment horizontal="left" wrapText="1"/>
    </xf>
    <xf numFmtId="0" fontId="6" fillId="2" borderId="31" xfId="0" applyFont="1" applyFill="1" applyBorder="1" applyAlignment="1">
      <alignment horizontal="left" wrapText="1"/>
    </xf>
    <xf numFmtId="0" fontId="6" fillId="2" borderId="32" xfId="0" applyFont="1" applyFill="1" applyBorder="1" applyAlignment="1">
      <alignment horizontal="left" wrapText="1"/>
    </xf>
    <xf numFmtId="0" fontId="6" fillId="2" borderId="26" xfId="0" applyFont="1" applyFill="1" applyBorder="1" applyAlignment="1">
      <alignment horizontal="left" wrapText="1"/>
    </xf>
    <xf numFmtId="0" fontId="6" fillId="2" borderId="33" xfId="0" applyFont="1" applyFill="1" applyBorder="1" applyAlignment="1">
      <alignment horizontal="left" wrapText="1"/>
    </xf>
    <xf numFmtId="0" fontId="34" fillId="7" borderId="12" xfId="0" applyFont="1" applyFill="1" applyBorder="1"/>
    <xf numFmtId="0" fontId="34" fillId="7" borderId="15" xfId="0" applyFont="1" applyFill="1" applyBorder="1"/>
    <xf numFmtId="0" fontId="34" fillId="7" borderId="17" xfId="0" applyFont="1" applyFill="1" applyBorder="1"/>
    <xf numFmtId="0" fontId="34" fillId="7" borderId="1" xfId="0" applyFont="1" applyFill="1" applyBorder="1"/>
    <xf numFmtId="167" fontId="34" fillId="7" borderId="18" xfId="0" applyNumberFormat="1" applyFont="1" applyFill="1" applyBorder="1"/>
    <xf numFmtId="14" fontId="34" fillId="7" borderId="18" xfId="0" applyNumberFormat="1" applyFont="1" applyFill="1" applyBorder="1" applyAlignment="1">
      <alignment horizontal="left"/>
    </xf>
    <xf numFmtId="0" fontId="34" fillId="7" borderId="25" xfId="0" applyFont="1" applyFill="1" applyBorder="1" applyAlignment="1">
      <alignment horizontal="center"/>
    </xf>
    <xf numFmtId="0" fontId="34" fillId="7" borderId="6" xfId="0" applyFont="1" applyFill="1" applyBorder="1" applyAlignment="1">
      <alignment horizontal="center"/>
    </xf>
    <xf numFmtId="0" fontId="8" fillId="3" borderId="9" xfId="0" applyFont="1" applyFill="1" applyBorder="1" applyAlignment="1">
      <alignment horizontal="center" wrapText="1"/>
    </xf>
    <xf numFmtId="0" fontId="8" fillId="3" borderId="10" xfId="0" applyFont="1" applyFill="1" applyBorder="1" applyAlignment="1">
      <alignment horizontal="center" wrapText="1"/>
    </xf>
    <xf numFmtId="1" fontId="10" fillId="0" borderId="16" xfId="0" applyNumberFormat="1" applyFont="1" applyBorder="1" applyAlignment="1">
      <alignment horizontal="center"/>
    </xf>
    <xf numFmtId="0" fontId="10" fillId="0" borderId="16" xfId="0" applyFont="1" applyBorder="1" applyAlignment="1">
      <alignment horizontal="center"/>
    </xf>
    <xf numFmtId="0" fontId="34" fillId="7" borderId="9" xfId="0" applyFont="1" applyFill="1" applyBorder="1"/>
    <xf numFmtId="165" fontId="15" fillId="0" borderId="0" xfId="0" applyNumberFormat="1" applyFont="1"/>
    <xf numFmtId="43" fontId="15" fillId="0" borderId="0" xfId="2" applyFont="1"/>
    <xf numFmtId="0" fontId="31" fillId="3" borderId="29" xfId="0" applyFont="1" applyFill="1" applyBorder="1" applyAlignment="1">
      <alignment horizontal="center" vertical="center" wrapText="1"/>
    </xf>
    <xf numFmtId="165" fontId="10" fillId="2" borderId="38" xfId="0" applyNumberFormat="1" applyFont="1" applyFill="1" applyBorder="1" applyAlignment="1">
      <alignment horizontal="left" wrapText="1"/>
    </xf>
    <xf numFmtId="165" fontId="10" fillId="2" borderId="39" xfId="0" applyNumberFormat="1" applyFont="1" applyFill="1" applyBorder="1" applyAlignment="1">
      <alignment horizontal="left" wrapText="1"/>
    </xf>
    <xf numFmtId="0" fontId="10" fillId="0" borderId="12" xfId="0" applyFont="1" applyBorder="1" applyAlignment="1">
      <alignment horizontal="left" wrapText="1"/>
    </xf>
    <xf numFmtId="44" fontId="10" fillId="0" borderId="14" xfId="0" applyNumberFormat="1" applyFont="1" applyBorder="1" applyAlignment="1">
      <alignment horizontal="left" wrapText="1"/>
    </xf>
    <xf numFmtId="0" fontId="10" fillId="0" borderId="15" xfId="0" applyFont="1" applyBorder="1" applyAlignment="1">
      <alignment horizontal="left" wrapText="1"/>
    </xf>
    <xf numFmtId="44" fontId="10" fillId="0" borderId="16" xfId="0" applyNumberFormat="1" applyFont="1" applyBorder="1" applyAlignment="1">
      <alignment horizontal="left" wrapText="1"/>
    </xf>
    <xf numFmtId="0" fontId="10" fillId="0" borderId="17" xfId="0" applyFont="1" applyBorder="1" applyAlignment="1">
      <alignment horizontal="left" wrapText="1"/>
    </xf>
    <xf numFmtId="44" fontId="10" fillId="0" borderId="19" xfId="0" applyNumberFormat="1" applyFont="1" applyBorder="1" applyAlignment="1">
      <alignment horizontal="left" wrapText="1"/>
    </xf>
    <xf numFmtId="44" fontId="22" fillId="0" borderId="5" xfId="0" applyNumberFormat="1" applyFont="1" applyBorder="1" applyAlignment="1">
      <alignment horizontal="center" wrapText="1"/>
    </xf>
    <xf numFmtId="166" fontId="10" fillId="2" borderId="14" xfId="0" applyNumberFormat="1" applyFont="1" applyFill="1" applyBorder="1" applyAlignment="1">
      <alignment horizontal="center" wrapText="1"/>
    </xf>
    <xf numFmtId="166" fontId="10" fillId="2" borderId="16" xfId="0" applyNumberFormat="1" applyFont="1" applyFill="1" applyBorder="1" applyAlignment="1">
      <alignment horizontal="center" wrapText="1"/>
    </xf>
    <xf numFmtId="166" fontId="10" fillId="2" borderId="16" xfId="0" applyNumberFormat="1" applyFont="1" applyFill="1" applyBorder="1" applyAlignment="1">
      <alignment horizontal="center"/>
    </xf>
    <xf numFmtId="166" fontId="31" fillId="2" borderId="19" xfId="0" applyNumberFormat="1" applyFont="1" applyFill="1" applyBorder="1" applyAlignment="1">
      <alignment horizontal="center" wrapText="1"/>
    </xf>
    <xf numFmtId="166" fontId="10" fillId="0" borderId="14" xfId="0" applyNumberFormat="1" applyFont="1" applyBorder="1" applyAlignment="1">
      <alignment horizontal="center" wrapText="1"/>
    </xf>
    <xf numFmtId="166" fontId="10" fillId="0" borderId="16" xfId="0" applyNumberFormat="1" applyFont="1" applyBorder="1" applyAlignment="1">
      <alignment horizontal="center" wrapText="1"/>
    </xf>
    <xf numFmtId="166" fontId="37" fillId="0" borderId="16" xfId="0" applyNumberFormat="1" applyFont="1" applyBorder="1" applyAlignment="1">
      <alignment horizontal="center" wrapText="1"/>
    </xf>
    <xf numFmtId="166" fontId="31" fillId="3" borderId="16" xfId="0" applyNumberFormat="1" applyFont="1" applyFill="1" applyBorder="1" applyAlignment="1">
      <alignment horizontal="center" wrapText="1"/>
    </xf>
    <xf numFmtId="166" fontId="10" fillId="0" borderId="19" xfId="0" applyNumberFormat="1" applyFont="1" applyBorder="1" applyAlignment="1">
      <alignment horizontal="center" wrapText="1"/>
    </xf>
    <xf numFmtId="166" fontId="6" fillId="4" borderId="1" xfId="2" applyNumberFormat="1" applyFont="1" applyFill="1" applyBorder="1" applyAlignment="1">
      <alignment horizontal="center" wrapText="1"/>
    </xf>
    <xf numFmtId="166" fontId="6" fillId="0" borderId="1" xfId="3" applyNumberFormat="1" applyFont="1" applyFill="1" applyBorder="1" applyAlignment="1">
      <alignment horizontal="center" wrapText="1"/>
    </xf>
    <xf numFmtId="166" fontId="6" fillId="4" borderId="1" xfId="3" applyNumberFormat="1" applyFont="1" applyFill="1" applyBorder="1" applyAlignment="1" applyProtection="1">
      <alignment horizontal="center" wrapText="1"/>
    </xf>
    <xf numFmtId="166" fontId="6" fillId="0" borderId="1" xfId="3" applyNumberFormat="1" applyFont="1" applyFill="1" applyBorder="1" applyAlignment="1">
      <alignment horizontal="center" shrinkToFit="1"/>
    </xf>
    <xf numFmtId="166" fontId="6" fillId="0" borderId="3" xfId="3" applyNumberFormat="1" applyFont="1" applyFill="1" applyBorder="1" applyAlignment="1">
      <alignment horizontal="center" wrapText="1"/>
    </xf>
    <xf numFmtId="166" fontId="6" fillId="0" borderId="3" xfId="0" applyNumberFormat="1" applyFont="1" applyBorder="1" applyAlignment="1">
      <alignment horizontal="center" wrapText="1"/>
    </xf>
    <xf numFmtId="166" fontId="17" fillId="0" borderId="3" xfId="0" applyNumberFormat="1" applyFont="1" applyBorder="1" applyAlignment="1">
      <alignment horizontal="center" wrapText="1"/>
    </xf>
    <xf numFmtId="166" fontId="8" fillId="3" borderId="1" xfId="0" applyNumberFormat="1" applyFont="1" applyFill="1" applyBorder="1" applyAlignment="1">
      <alignment horizontal="center" wrapText="1"/>
    </xf>
    <xf numFmtId="166" fontId="8" fillId="3" borderId="1" xfId="0" applyNumberFormat="1" applyFont="1" applyFill="1" applyBorder="1" applyAlignment="1">
      <alignment horizontal="center" shrinkToFit="1"/>
    </xf>
    <xf numFmtId="166" fontId="31" fillId="0" borderId="9" xfId="5" applyNumberFormat="1" applyFont="1" applyFill="1" applyBorder="1" applyAlignment="1">
      <alignment horizontal="center" vertical="center" wrapText="1"/>
    </xf>
    <xf numFmtId="166" fontId="31" fillId="0" borderId="10" xfId="5" applyNumberFormat="1" applyFont="1" applyBorder="1" applyAlignment="1">
      <alignment horizontal="center" vertical="center" wrapText="1"/>
    </xf>
    <xf numFmtId="166" fontId="31" fillId="0" borderId="11" xfId="5" applyNumberFormat="1" applyFont="1" applyBorder="1" applyAlignment="1">
      <alignment horizontal="center" vertical="center" wrapText="1"/>
    </xf>
    <xf numFmtId="166" fontId="10" fillId="0" borderId="16" xfId="0" applyNumberFormat="1" applyFont="1" applyBorder="1" applyAlignment="1">
      <alignment horizontal="center"/>
    </xf>
    <xf numFmtId="166" fontId="10" fillId="0" borderId="19" xfId="0" applyNumberFormat="1" applyFont="1" applyBorder="1" applyAlignment="1">
      <alignment horizontal="center"/>
    </xf>
    <xf numFmtId="166" fontId="18" fillId="2" borderId="11" xfId="0" applyNumberFormat="1" applyFont="1" applyFill="1" applyBorder="1" applyAlignment="1">
      <alignment horizontal="center"/>
    </xf>
    <xf numFmtId="0" fontId="38" fillId="6" borderId="1" xfId="0" applyFont="1" applyFill="1" applyBorder="1"/>
    <xf numFmtId="0" fontId="38" fillId="6" borderId="1" xfId="0" applyFont="1" applyFill="1" applyBorder="1" applyAlignment="1">
      <alignment horizontal="center"/>
    </xf>
    <xf numFmtId="0" fontId="39" fillId="0" borderId="1" xfId="0" applyFont="1" applyBorder="1" applyAlignment="1">
      <alignment horizontal="right"/>
    </xf>
    <xf numFmtId="0" fontId="39" fillId="0" borderId="1" xfId="0" applyFont="1" applyBorder="1" applyAlignment="1">
      <alignment horizontal="center"/>
    </xf>
    <xf numFmtId="44" fontId="38" fillId="6" borderId="1" xfId="3" applyFont="1" applyFill="1" applyBorder="1"/>
    <xf numFmtId="0" fontId="39" fillId="0" borderId="1" xfId="0" applyFont="1" applyBorder="1" applyAlignment="1">
      <alignment horizontal="right" wrapText="1"/>
    </xf>
    <xf numFmtId="168" fontId="39" fillId="0" borderId="1" xfId="0" applyNumberFormat="1" applyFont="1" applyBorder="1" applyAlignment="1">
      <alignment horizontal="center"/>
    </xf>
    <xf numFmtId="165" fontId="31" fillId="2" borderId="35" xfId="0" applyNumberFormat="1" applyFont="1" applyFill="1" applyBorder="1" applyAlignment="1">
      <alignment wrapText="1"/>
    </xf>
    <xf numFmtId="166" fontId="31" fillId="2" borderId="0" xfId="0" applyNumberFormat="1" applyFont="1" applyFill="1" applyAlignment="1">
      <alignment horizontal="center" wrapText="1"/>
    </xf>
    <xf numFmtId="166" fontId="10" fillId="0" borderId="41" xfId="0" applyNumberFormat="1" applyFont="1" applyBorder="1" applyAlignment="1">
      <alignment horizontal="center" wrapText="1"/>
    </xf>
    <xf numFmtId="0" fontId="8" fillId="3" borderId="1" xfId="0" applyFont="1" applyFill="1" applyBorder="1" applyAlignment="1">
      <alignment horizontal="center" wrapText="1"/>
    </xf>
    <xf numFmtId="0" fontId="6" fillId="0" borderId="1" xfId="4" applyFont="1" applyBorder="1" applyAlignment="1">
      <alignment horizontal="center" wrapText="1"/>
    </xf>
    <xf numFmtId="44" fontId="32" fillId="3" borderId="11" xfId="0" applyNumberFormat="1" applyFont="1" applyFill="1" applyBorder="1" applyAlignment="1">
      <alignment horizontal="center" wrapText="1"/>
    </xf>
    <xf numFmtId="166" fontId="8" fillId="3" borderId="10" xfId="0" applyNumberFormat="1" applyFont="1" applyFill="1" applyBorder="1" applyAlignment="1">
      <alignment horizontal="center" wrapText="1"/>
    </xf>
    <xf numFmtId="0" fontId="38" fillId="6" borderId="1" xfId="3" applyNumberFormat="1" applyFont="1" applyFill="1" applyBorder="1"/>
    <xf numFmtId="166" fontId="31" fillId="0" borderId="10" xfId="3" applyNumberFormat="1" applyFont="1" applyBorder="1" applyAlignment="1">
      <alignment horizontal="center" vertical="center" wrapText="1"/>
    </xf>
    <xf numFmtId="0" fontId="10" fillId="2" borderId="39" xfId="0" applyFont="1" applyFill="1" applyBorder="1" applyAlignment="1">
      <alignment horizontal="left" wrapText="1"/>
    </xf>
    <xf numFmtId="166" fontId="32" fillId="3" borderId="11" xfId="0" applyNumberFormat="1" applyFont="1" applyFill="1" applyBorder="1" applyAlignment="1">
      <alignment horizontal="center" wrapText="1"/>
    </xf>
    <xf numFmtId="0" fontId="40" fillId="0" borderId="0" xfId="12" applyFont="1" applyAlignment="1">
      <alignment vertical="center" wrapText="1"/>
    </xf>
    <xf numFmtId="0" fontId="41" fillId="0" borderId="0" xfId="12" applyFont="1" applyAlignment="1">
      <alignment wrapText="1"/>
    </xf>
    <xf numFmtId="0" fontId="41" fillId="8" borderId="1" xfId="12" applyFont="1" applyFill="1" applyBorder="1" applyAlignment="1">
      <alignment horizontal="center" wrapText="1"/>
    </xf>
    <xf numFmtId="0" fontId="42" fillId="8" borderId="1" xfId="12" applyFont="1" applyFill="1" applyBorder="1" applyAlignment="1">
      <alignment horizontal="center" wrapText="1"/>
    </xf>
    <xf numFmtId="0" fontId="42" fillId="0" borderId="1" xfId="12" applyFont="1" applyBorder="1" applyAlignment="1">
      <alignment horizontal="center" vertical="top" wrapText="1"/>
    </xf>
    <xf numFmtId="0" fontId="42" fillId="0" borderId="1" xfId="12" applyFont="1" applyBorder="1" applyAlignment="1">
      <alignment vertical="top" wrapText="1"/>
    </xf>
    <xf numFmtId="0" fontId="41" fillId="0" borderId="1" xfId="12" applyFont="1" applyBorder="1" applyAlignment="1">
      <alignment horizontal="left" vertical="top" wrapText="1"/>
    </xf>
    <xf numFmtId="0" fontId="41" fillId="0" borderId="0" xfId="12" applyFont="1" applyAlignment="1">
      <alignment vertical="top" wrapText="1"/>
    </xf>
    <xf numFmtId="0" fontId="42" fillId="8" borderId="1" xfId="12" applyFont="1" applyFill="1" applyBorder="1" applyAlignment="1">
      <alignment horizontal="center" vertical="top" wrapText="1"/>
    </xf>
    <xf numFmtId="0" fontId="42" fillId="0" borderId="1" xfId="12" applyFont="1" applyBorder="1" applyAlignment="1">
      <alignment horizontal="left" vertical="top" wrapText="1"/>
    </xf>
    <xf numFmtId="0" fontId="43" fillId="0" borderId="1" xfId="12" applyFont="1" applyBorder="1" applyAlignment="1">
      <alignment horizontal="left" vertical="top" wrapText="1"/>
    </xf>
    <xf numFmtId="0" fontId="44" fillId="0" borderId="0" xfId="12" applyFont="1" applyAlignment="1">
      <alignment wrapText="1"/>
    </xf>
    <xf numFmtId="0" fontId="42" fillId="8" borderId="3" xfId="12" applyFont="1" applyFill="1" applyBorder="1" applyAlignment="1">
      <alignment horizontal="center" vertical="top" wrapText="1"/>
    </xf>
    <xf numFmtId="0" fontId="41" fillId="0" borderId="3" xfId="12" applyFont="1" applyBorder="1" applyAlignment="1">
      <alignment horizontal="left" vertical="top" wrapText="1"/>
    </xf>
    <xf numFmtId="0" fontId="47" fillId="0" borderId="0" xfId="0" applyFont="1" applyAlignment="1">
      <alignment horizontal="left" wrapText="1"/>
    </xf>
    <xf numFmtId="0" fontId="41" fillId="0" borderId="1" xfId="12" applyFont="1" applyBorder="1" applyAlignment="1">
      <alignment wrapText="1"/>
    </xf>
    <xf numFmtId="0" fontId="41" fillId="0" borderId="0" xfId="12" applyFont="1" applyAlignment="1">
      <alignment horizontal="center"/>
    </xf>
    <xf numFmtId="0" fontId="41" fillId="0" borderId="0" xfId="12" applyFont="1"/>
    <xf numFmtId="0" fontId="38" fillId="6" borderId="1" xfId="0" applyFont="1" applyFill="1" applyBorder="1" applyAlignment="1">
      <alignment horizontal="center" wrapText="1"/>
    </xf>
    <xf numFmtId="0" fontId="33" fillId="0" borderId="22" xfId="0" applyFont="1" applyBorder="1" applyAlignment="1">
      <alignment horizontal="center" wrapText="1"/>
    </xf>
    <xf numFmtId="0" fontId="6" fillId="10" borderId="7" xfId="0" applyFont="1" applyFill="1" applyBorder="1" applyAlignment="1">
      <alignment horizontal="center" wrapText="1"/>
    </xf>
    <xf numFmtId="0" fontId="6" fillId="10" borderId="8" xfId="0" applyFont="1" applyFill="1" applyBorder="1" applyAlignment="1">
      <alignment horizontal="center" wrapText="1"/>
    </xf>
    <xf numFmtId="166" fontId="32" fillId="3" borderId="3" xfId="0" applyNumberFormat="1" applyFont="1" applyFill="1" applyBorder="1" applyAlignment="1">
      <alignment horizontal="center" wrapText="1"/>
    </xf>
    <xf numFmtId="0" fontId="14" fillId="10" borderId="42" xfId="0" applyFont="1" applyFill="1" applyBorder="1" applyAlignment="1">
      <alignment horizontal="left" wrapText="1" indent="2"/>
    </xf>
    <xf numFmtId="0" fontId="6" fillId="0" borderId="21" xfId="0" applyFont="1" applyBorder="1" applyAlignment="1">
      <alignment horizontal="center" wrapText="1"/>
    </xf>
    <xf numFmtId="0" fontId="12" fillId="0" borderId="21" xfId="4" applyFont="1" applyBorder="1" applyAlignment="1">
      <alignment horizontal="left" wrapText="1"/>
    </xf>
    <xf numFmtId="166" fontId="6" fillId="4" borderId="21" xfId="2" applyNumberFormat="1" applyFont="1" applyFill="1" applyBorder="1" applyAlignment="1">
      <alignment horizontal="center" wrapText="1"/>
    </xf>
    <xf numFmtId="166" fontId="6" fillId="0" borderId="21" xfId="3" applyNumberFormat="1" applyFont="1" applyFill="1" applyBorder="1" applyAlignment="1">
      <alignment horizontal="center" wrapText="1"/>
    </xf>
    <xf numFmtId="166" fontId="6" fillId="4" borderId="21" xfId="3" applyNumberFormat="1" applyFont="1" applyFill="1" applyBorder="1" applyAlignment="1" applyProtection="1">
      <alignment horizontal="center" wrapText="1"/>
    </xf>
    <xf numFmtId="0" fontId="6" fillId="0" borderId="21" xfId="4" applyFont="1" applyBorder="1" applyAlignment="1">
      <alignment horizontal="center" wrapText="1"/>
    </xf>
    <xf numFmtId="166" fontId="6" fillId="0" borderId="21" xfId="3" applyNumberFormat="1" applyFont="1" applyFill="1" applyBorder="1" applyAlignment="1">
      <alignment horizontal="center" shrinkToFit="1"/>
    </xf>
    <xf numFmtId="166" fontId="6" fillId="0" borderId="43" xfId="3" applyNumberFormat="1" applyFont="1" applyFill="1" applyBorder="1" applyAlignment="1">
      <alignment horizontal="center" wrapText="1"/>
    </xf>
    <xf numFmtId="0" fontId="6" fillId="10" borderId="44" xfId="0" applyFont="1" applyFill="1" applyBorder="1" applyAlignment="1">
      <alignment horizont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0" borderId="10" xfId="0" applyNumberFormat="1" applyFont="1" applyBorder="1" applyAlignment="1">
      <alignment horizontal="center" vertical="center" wrapText="1"/>
    </xf>
    <xf numFmtId="0" fontId="13" fillId="0" borderId="10" xfId="0" applyFont="1" applyBorder="1" applyAlignment="1">
      <alignment horizontal="center" vertical="center" wrapText="1"/>
    </xf>
    <xf numFmtId="0" fontId="8" fillId="0" borderId="45" xfId="0" applyFont="1" applyBorder="1" applyAlignment="1">
      <alignment horizontal="center" vertical="center" wrapText="1"/>
    </xf>
    <xf numFmtId="164" fontId="8" fillId="10" borderId="20" xfId="0" applyNumberFormat="1" applyFont="1" applyFill="1" applyBorder="1" applyAlignment="1">
      <alignment horizontal="center" vertical="center" wrapText="1"/>
    </xf>
    <xf numFmtId="0" fontId="49" fillId="8" borderId="1" xfId="12" applyFont="1" applyFill="1" applyBorder="1" applyAlignment="1">
      <alignment horizontal="center" vertical="top" wrapText="1"/>
    </xf>
    <xf numFmtId="44" fontId="50" fillId="0" borderId="0" xfId="0" applyNumberFormat="1" applyFont="1"/>
    <xf numFmtId="166" fontId="50" fillId="0" borderId="0" xfId="3" applyNumberFormat="1" applyFont="1"/>
    <xf numFmtId="166" fontId="51" fillId="0" borderId="0" xfId="0" applyNumberFormat="1" applyFont="1"/>
    <xf numFmtId="165" fontId="31" fillId="2" borderId="32" xfId="0" applyNumberFormat="1" applyFont="1" applyFill="1" applyBorder="1" applyAlignment="1">
      <alignment wrapText="1"/>
    </xf>
    <xf numFmtId="0" fontId="41" fillId="0" borderId="0" xfId="12" applyFont="1" applyAlignment="1">
      <alignment horizontal="left" wrapText="1"/>
    </xf>
    <xf numFmtId="0" fontId="40" fillId="9" borderId="1" xfId="12" applyFont="1" applyFill="1" applyBorder="1" applyAlignment="1">
      <alignment horizontal="center" vertical="center" wrapText="1"/>
    </xf>
    <xf numFmtId="0" fontId="41" fillId="0" borderId="1" xfId="12" applyFont="1" applyBorder="1" applyAlignment="1">
      <alignment vertical="top" wrapText="1"/>
    </xf>
    <xf numFmtId="0" fontId="40" fillId="9" borderId="1" xfId="12" applyFont="1" applyFill="1" applyBorder="1" applyAlignment="1">
      <alignment vertical="center" wrapText="1"/>
    </xf>
    <xf numFmtId="0" fontId="40" fillId="9" borderId="2" xfId="12" applyFont="1" applyFill="1" applyBorder="1" applyAlignment="1">
      <alignment horizontal="center" vertical="center" wrapText="1"/>
    </xf>
    <xf numFmtId="0" fontId="40" fillId="9" borderId="40" xfId="12" applyFont="1" applyFill="1" applyBorder="1" applyAlignment="1">
      <alignment vertical="center" wrapText="1"/>
    </xf>
    <xf numFmtId="0" fontId="40" fillId="0" borderId="3" xfId="12" applyFont="1" applyBorder="1" applyAlignment="1">
      <alignment vertical="center" wrapText="1"/>
    </xf>
    <xf numFmtId="0" fontId="54" fillId="0" borderId="0" xfId="13" applyAlignment="1">
      <alignment horizontal="left" vertical="top"/>
    </xf>
    <xf numFmtId="0" fontId="55" fillId="0" borderId="0" xfId="13" applyFont="1" applyAlignment="1">
      <alignment horizontal="left" vertical="top"/>
    </xf>
    <xf numFmtId="0" fontId="56" fillId="0" borderId="0" xfId="13" applyFont="1" applyAlignment="1">
      <alignment horizontal="left" vertical="top"/>
    </xf>
    <xf numFmtId="0" fontId="57" fillId="0" borderId="19" xfId="13" applyFont="1" applyBorder="1" applyAlignment="1">
      <alignment horizontal="left" vertical="top"/>
    </xf>
    <xf numFmtId="0" fontId="34" fillId="0" borderId="18" xfId="13" applyFont="1" applyBorder="1" applyAlignment="1">
      <alignment horizontal="left" vertical="top" wrapText="1"/>
    </xf>
    <xf numFmtId="0" fontId="56" fillId="0" borderId="17" xfId="13" applyFont="1" applyBorder="1" applyAlignment="1">
      <alignment horizontal="left" vertical="top"/>
    </xf>
    <xf numFmtId="0" fontId="57" fillId="0" borderId="16" xfId="13" applyFont="1" applyBorder="1" applyAlignment="1">
      <alignment horizontal="left" vertical="top"/>
    </xf>
    <xf numFmtId="0" fontId="34" fillId="0" borderId="1" xfId="13" applyFont="1" applyBorder="1" applyAlignment="1">
      <alignment horizontal="left" vertical="top" wrapText="1"/>
    </xf>
    <xf numFmtId="0" fontId="56" fillId="0" borderId="15" xfId="13" applyFont="1" applyBorder="1" applyAlignment="1">
      <alignment horizontal="left" vertical="top"/>
    </xf>
    <xf numFmtId="0" fontId="56" fillId="0" borderId="15" xfId="13" applyFont="1" applyBorder="1" applyAlignment="1">
      <alignment horizontal="right" vertical="top"/>
    </xf>
    <xf numFmtId="0" fontId="57" fillId="0" borderId="16" xfId="13" applyFont="1" applyBorder="1" applyAlignment="1">
      <alignment horizontal="left" vertical="top" wrapText="1"/>
    </xf>
    <xf numFmtId="0" fontId="64" fillId="0" borderId="1" xfId="13" applyFont="1" applyBorder="1" applyAlignment="1">
      <alignment horizontal="left" vertical="top" wrapText="1"/>
    </xf>
    <xf numFmtId="0" fontId="57" fillId="0" borderId="14" xfId="13" applyFont="1" applyBorder="1" applyAlignment="1">
      <alignment horizontal="left" vertical="top"/>
    </xf>
    <xf numFmtId="0" fontId="34" fillId="0" borderId="13" xfId="13" applyFont="1" applyBorder="1" applyAlignment="1">
      <alignment horizontal="left" vertical="top"/>
    </xf>
    <xf numFmtId="0" fontId="56" fillId="0" borderId="12" xfId="13" applyFont="1" applyBorder="1" applyAlignment="1">
      <alignment horizontal="left" vertical="top"/>
    </xf>
    <xf numFmtId="0" fontId="42" fillId="8" borderId="47" xfId="12" applyFont="1" applyFill="1" applyBorder="1" applyAlignment="1">
      <alignment horizontal="center" wrapText="1"/>
    </xf>
    <xf numFmtId="0" fontId="42" fillId="8" borderId="48" xfId="12" applyFont="1" applyFill="1" applyBorder="1" applyAlignment="1">
      <alignment horizontal="center" wrapText="1"/>
    </xf>
    <xf numFmtId="0" fontId="65" fillId="8" borderId="25" xfId="12" applyFont="1" applyFill="1" applyBorder="1" applyAlignment="1">
      <alignment horizontal="center" wrapText="1"/>
    </xf>
    <xf numFmtId="0" fontId="65" fillId="0" borderId="0" xfId="12" applyFont="1" applyAlignment="1">
      <alignment horizontal="center"/>
    </xf>
    <xf numFmtId="0" fontId="31" fillId="0" borderId="4" xfId="13" applyFont="1" applyBorder="1" applyAlignment="1">
      <alignment horizontal="left" vertical="top" wrapText="1"/>
    </xf>
    <xf numFmtId="0" fontId="31" fillId="0" borderId="32" xfId="13" applyFont="1" applyBorder="1" applyAlignment="1">
      <alignment horizontal="left" vertical="top" wrapText="1"/>
    </xf>
    <xf numFmtId="0" fontId="67" fillId="11" borderId="4" xfId="13" applyFont="1" applyFill="1" applyBorder="1" applyAlignment="1">
      <alignment horizontal="left" vertical="top" wrapText="1"/>
    </xf>
    <xf numFmtId="0" fontId="73" fillId="11" borderId="51" xfId="13" applyFont="1" applyFill="1" applyBorder="1" applyAlignment="1">
      <alignment horizontal="left" vertical="top" wrapText="1"/>
    </xf>
    <xf numFmtId="166" fontId="55" fillId="0" borderId="50" xfId="13" applyNumberFormat="1" applyFont="1" applyBorder="1" applyAlignment="1">
      <alignment horizontal="center" vertical="center" wrapText="1"/>
    </xf>
    <xf numFmtId="0" fontId="31" fillId="0" borderId="51" xfId="13" applyFont="1" applyBorder="1" applyAlignment="1">
      <alignment horizontal="left" vertical="top" wrapText="1"/>
    </xf>
    <xf numFmtId="0" fontId="68" fillId="11" borderId="51" xfId="13" applyFont="1" applyFill="1" applyBorder="1" applyAlignment="1">
      <alignment horizontal="left" vertical="top" wrapText="1"/>
    </xf>
    <xf numFmtId="0" fontId="7" fillId="0" borderId="0" xfId="13" applyFont="1" applyAlignment="1">
      <alignment horizontal="left"/>
    </xf>
    <xf numFmtId="0" fontId="76" fillId="12" borderId="0" xfId="13" applyFont="1" applyFill="1" applyAlignment="1">
      <alignment horizontal="left" vertical="top" wrapText="1"/>
    </xf>
    <xf numFmtId="0" fontId="6" fillId="0" borderId="51" xfId="13" applyFont="1" applyBorder="1" applyAlignment="1">
      <alignment horizontal="left" vertical="top" wrapText="1"/>
    </xf>
    <xf numFmtId="0" fontId="6" fillId="0" borderId="0" xfId="13" applyFont="1" applyAlignment="1">
      <alignment horizontal="left" vertical="center"/>
    </xf>
    <xf numFmtId="0" fontId="31" fillId="0" borderId="0" xfId="13" applyFont="1" applyAlignment="1">
      <alignment horizontal="left"/>
    </xf>
    <xf numFmtId="0" fontId="10" fillId="0" borderId="51" xfId="13" applyFont="1" applyBorder="1" applyAlignment="1">
      <alignment horizontal="left" vertical="top" wrapText="1"/>
    </xf>
    <xf numFmtId="0" fontId="10" fillId="0" borderId="0" xfId="13" applyFont="1" applyAlignment="1">
      <alignment horizontal="left"/>
    </xf>
    <xf numFmtId="0" fontId="8" fillId="0" borderId="50" xfId="13" applyFont="1" applyBorder="1" applyAlignment="1">
      <alignment horizontal="left" vertical="top" wrapText="1"/>
    </xf>
    <xf numFmtId="0" fontId="6" fillId="0" borderId="0" xfId="13" applyFont="1" applyAlignment="1">
      <alignment horizontal="left"/>
    </xf>
    <xf numFmtId="0" fontId="55" fillId="0" borderId="54" xfId="13" applyFont="1" applyBorder="1" applyAlignment="1">
      <alignment horizontal="center" vertical="center" wrapText="1"/>
    </xf>
    <xf numFmtId="0" fontId="31" fillId="0" borderId="55" xfId="13" applyFont="1" applyBorder="1" applyAlignment="1">
      <alignment horizontal="left" vertical="top" wrapText="1"/>
    </xf>
    <xf numFmtId="0" fontId="54" fillId="0" borderId="5" xfId="13" applyBorder="1" applyAlignment="1">
      <alignment horizontal="left" vertical="top"/>
    </xf>
    <xf numFmtId="0" fontId="31" fillId="0" borderId="4" xfId="13" applyFont="1" applyBorder="1" applyAlignment="1">
      <alignment horizontal="left" vertical="top"/>
    </xf>
    <xf numFmtId="0" fontId="57" fillId="0" borderId="0" xfId="13" applyFont="1" applyAlignment="1">
      <alignment horizontal="left" vertical="top"/>
    </xf>
    <xf numFmtId="0" fontId="76" fillId="0" borderId="54" xfId="13" applyFont="1" applyBorder="1" applyAlignment="1">
      <alignment horizontal="left" vertical="top" wrapText="1"/>
    </xf>
    <xf numFmtId="0" fontId="80" fillId="0" borderId="58" xfId="13" applyFont="1" applyBorder="1" applyAlignment="1">
      <alignment horizontal="center" vertical="top"/>
    </xf>
    <xf numFmtId="0" fontId="8" fillId="12" borderId="20" xfId="13" applyFont="1" applyFill="1" applyBorder="1" applyAlignment="1">
      <alignment horizontal="left" vertical="top"/>
    </xf>
    <xf numFmtId="0" fontId="34" fillId="2" borderId="1" xfId="13" applyFont="1" applyFill="1" applyBorder="1" applyAlignment="1">
      <alignment horizontal="left" vertical="top" wrapText="1"/>
    </xf>
    <xf numFmtId="42" fontId="7" fillId="0" borderId="5" xfId="0" applyNumberFormat="1" applyFont="1" applyBorder="1" applyAlignment="1">
      <alignment horizontal="center" vertical="center" wrapText="1"/>
    </xf>
    <xf numFmtId="42" fontId="10" fillId="0" borderId="14" xfId="0" applyNumberFormat="1" applyFont="1" applyBorder="1" applyAlignment="1">
      <alignment horizontal="left" wrapText="1"/>
    </xf>
    <xf numFmtId="42" fontId="10" fillId="0" borderId="16" xfId="0" applyNumberFormat="1" applyFont="1" applyBorder="1" applyAlignment="1">
      <alignment horizontal="left" wrapText="1"/>
    </xf>
    <xf numFmtId="42" fontId="10" fillId="0" borderId="19" xfId="0" applyNumberFormat="1" applyFont="1" applyBorder="1" applyAlignment="1">
      <alignment horizontal="left" wrapText="1"/>
    </xf>
    <xf numFmtId="42" fontId="31" fillId="2" borderId="46" xfId="0" applyNumberFormat="1" applyFont="1" applyFill="1" applyBorder="1" applyAlignment="1">
      <alignment horizontal="center" wrapText="1"/>
    </xf>
    <xf numFmtId="42" fontId="10" fillId="2" borderId="14" xfId="0" applyNumberFormat="1" applyFont="1" applyFill="1" applyBorder="1" applyAlignment="1">
      <alignment horizontal="center" wrapText="1"/>
    </xf>
    <xf numFmtId="42" fontId="10" fillId="2" borderId="16" xfId="0" applyNumberFormat="1" applyFont="1" applyFill="1" applyBorder="1" applyAlignment="1">
      <alignment horizontal="center" wrapText="1"/>
    </xf>
    <xf numFmtId="42" fontId="10" fillId="2" borderId="16" xfId="0" applyNumberFormat="1" applyFont="1" applyFill="1" applyBorder="1" applyAlignment="1">
      <alignment horizontal="center"/>
    </xf>
    <xf numFmtId="42" fontId="31" fillId="2" borderId="19" xfId="0" applyNumberFormat="1" applyFont="1" applyFill="1" applyBorder="1" applyAlignment="1">
      <alignment horizontal="center" wrapText="1"/>
    </xf>
    <xf numFmtId="42" fontId="10" fillId="0" borderId="14" xfId="0" applyNumberFormat="1" applyFont="1" applyBorder="1" applyAlignment="1">
      <alignment horizontal="center" wrapText="1"/>
    </xf>
    <xf numFmtId="42" fontId="10" fillId="0" borderId="41" xfId="0" applyNumberFormat="1" applyFont="1" applyBorder="1" applyAlignment="1">
      <alignment horizontal="center" wrapText="1"/>
    </xf>
    <xf numFmtId="42" fontId="10" fillId="0" borderId="16" xfId="0" applyNumberFormat="1" applyFont="1" applyBorder="1" applyAlignment="1">
      <alignment horizontal="center" wrapText="1"/>
    </xf>
    <xf numFmtId="42" fontId="31" fillId="3" borderId="16" xfId="0" applyNumberFormat="1" applyFont="1" applyFill="1" applyBorder="1" applyAlignment="1">
      <alignment horizontal="center" wrapText="1"/>
    </xf>
    <xf numFmtId="42" fontId="10" fillId="0" borderId="19" xfId="0" applyNumberFormat="1" applyFont="1" applyBorder="1" applyAlignment="1">
      <alignment horizontal="center" wrapText="1"/>
    </xf>
    <xf numFmtId="42" fontId="55" fillId="0" borderId="50" xfId="13" applyNumberFormat="1" applyFont="1" applyBorder="1" applyAlignment="1">
      <alignment horizontal="center" vertical="center" wrapText="1"/>
    </xf>
    <xf numFmtId="42" fontId="66" fillId="11" borderId="50" xfId="13" applyNumberFormat="1" applyFont="1" applyFill="1" applyBorder="1" applyAlignment="1">
      <alignment horizontal="center" vertical="center" wrapText="1"/>
    </xf>
    <xf numFmtId="42" fontId="72" fillId="11" borderId="50" xfId="13" applyNumberFormat="1" applyFont="1" applyFill="1" applyBorder="1" applyAlignment="1">
      <alignment horizontal="center" vertical="center" wrapText="1"/>
    </xf>
    <xf numFmtId="42" fontId="66" fillId="11" borderId="20" xfId="13" applyNumberFormat="1" applyFont="1" applyFill="1" applyBorder="1" applyAlignment="1">
      <alignment horizontal="center" vertical="center" wrapText="1"/>
    </xf>
    <xf numFmtId="42" fontId="55" fillId="0" borderId="42" xfId="13" applyNumberFormat="1" applyFont="1" applyBorder="1" applyAlignment="1">
      <alignment horizontal="center" vertical="center" wrapText="1"/>
    </xf>
    <xf numFmtId="42" fontId="55" fillId="0" borderId="20" xfId="13" applyNumberFormat="1" applyFont="1" applyBorder="1" applyAlignment="1">
      <alignment horizontal="center" vertical="center" wrapText="1"/>
    </xf>
    <xf numFmtId="42" fontId="55" fillId="11" borderId="50" xfId="13" applyNumberFormat="1" applyFont="1" applyFill="1" applyBorder="1" applyAlignment="1">
      <alignment horizontal="center" vertical="center" wrapText="1"/>
    </xf>
    <xf numFmtId="42" fontId="55" fillId="11" borderId="20" xfId="13" applyNumberFormat="1" applyFont="1" applyFill="1" applyBorder="1" applyAlignment="1">
      <alignment horizontal="center" vertical="center" wrapText="1"/>
    </xf>
    <xf numFmtId="0" fontId="41" fillId="0" borderId="0" xfId="12" applyFont="1" applyAlignment="1">
      <alignment horizontal="left" wrapText="1"/>
    </xf>
    <xf numFmtId="0" fontId="40" fillId="9" borderId="1" xfId="12" applyFont="1" applyFill="1" applyBorder="1" applyAlignment="1">
      <alignment horizontal="center" vertical="center" wrapText="1"/>
    </xf>
    <xf numFmtId="0" fontId="40" fillId="9" borderId="49" xfId="12" applyFont="1" applyFill="1" applyBorder="1" applyAlignment="1">
      <alignment horizontal="center" vertical="center" wrapText="1"/>
    </xf>
    <xf numFmtId="0" fontId="36" fillId="0" borderId="0" xfId="0" applyFont="1" applyAlignment="1">
      <alignment horizontal="center" vertical="center" wrapText="1"/>
    </xf>
    <xf numFmtId="0" fontId="34" fillId="2" borderId="13" xfId="0" applyFont="1" applyFill="1" applyBorder="1" applyAlignment="1">
      <alignment horizontal="left"/>
    </xf>
    <xf numFmtId="0" fontId="34" fillId="2" borderId="14" xfId="0" applyFont="1" applyFill="1" applyBorder="1" applyAlignment="1">
      <alignment horizontal="left"/>
    </xf>
    <xf numFmtId="0" fontId="34" fillId="7" borderId="4" xfId="0" applyFont="1" applyFill="1" applyBorder="1" applyAlignment="1">
      <alignment horizontal="center"/>
    </xf>
    <xf numFmtId="0" fontId="34" fillId="7" borderId="23" xfId="0" applyFont="1" applyFill="1" applyBorder="1" applyAlignment="1">
      <alignment horizontal="center"/>
    </xf>
    <xf numFmtId="0" fontId="34" fillId="7" borderId="5" xfId="0" applyFont="1" applyFill="1" applyBorder="1" applyAlignment="1">
      <alignment horizontal="center"/>
    </xf>
    <xf numFmtId="0" fontId="34" fillId="2" borderId="1" xfId="0" applyFont="1" applyFill="1" applyBorder="1" applyAlignment="1">
      <alignment horizontal="left"/>
    </xf>
    <xf numFmtId="0" fontId="34" fillId="2" borderId="16" xfId="0" applyFont="1" applyFill="1" applyBorder="1" applyAlignment="1">
      <alignment horizontal="left"/>
    </xf>
    <xf numFmtId="0" fontId="34" fillId="7" borderId="4" xfId="0" applyFont="1" applyFill="1" applyBorder="1" applyAlignment="1">
      <alignment horizontal="left"/>
    </xf>
    <xf numFmtId="0" fontId="34" fillId="7" borderId="24" xfId="0" applyFont="1" applyFill="1" applyBorder="1" applyAlignment="1">
      <alignment horizontal="left"/>
    </xf>
    <xf numFmtId="165" fontId="35" fillId="0" borderId="0" xfId="11" applyNumberFormat="1" applyFont="1" applyBorder="1" applyAlignment="1">
      <alignment horizontal="center" vertical="center" wrapText="1"/>
    </xf>
    <xf numFmtId="165" fontId="20" fillId="0" borderId="30" xfId="0" applyNumberFormat="1" applyFont="1" applyBorder="1" applyAlignment="1">
      <alignment horizontal="left" vertical="center" wrapText="1"/>
    </xf>
    <xf numFmtId="165" fontId="20" fillId="0" borderId="0" xfId="0" applyNumberFormat="1" applyFont="1" applyAlignment="1">
      <alignment horizontal="left" vertical="center" wrapText="1"/>
    </xf>
    <xf numFmtId="0" fontId="35" fillId="0" borderId="0" xfId="11" applyFont="1" applyBorder="1" applyAlignment="1">
      <alignment horizontal="center" vertical="center" wrapText="1"/>
    </xf>
    <xf numFmtId="0" fontId="31" fillId="0" borderId="26" xfId="0" applyFont="1" applyBorder="1" applyAlignment="1">
      <alignment horizontal="center" vertical="center" wrapText="1"/>
    </xf>
    <xf numFmtId="0" fontId="31" fillId="3" borderId="27" xfId="0" applyFont="1" applyFill="1" applyBorder="1" applyAlignment="1">
      <alignment horizontal="center" vertical="center" wrapText="1"/>
    </xf>
    <xf numFmtId="0" fontId="31" fillId="3" borderId="29"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23"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34" fillId="2" borderId="27" xfId="0" applyFont="1" applyFill="1" applyBorder="1" applyAlignment="1">
      <alignment horizontal="left" vertical="top" wrapText="1"/>
    </xf>
    <xf numFmtId="0" fontId="34" fillId="2" borderId="28" xfId="0" applyFont="1" applyFill="1" applyBorder="1" applyAlignment="1">
      <alignment horizontal="left" vertical="top" wrapText="1"/>
    </xf>
    <xf numFmtId="0" fontId="34" fillId="2" borderId="29" xfId="0" applyFont="1" applyFill="1" applyBorder="1" applyAlignment="1">
      <alignment horizontal="left" vertical="top" wrapText="1"/>
    </xf>
    <xf numFmtId="0" fontId="34" fillId="2" borderId="30" xfId="0" applyFont="1" applyFill="1" applyBorder="1" applyAlignment="1">
      <alignment horizontal="left" vertical="top" wrapText="1"/>
    </xf>
    <xf numFmtId="0" fontId="34" fillId="2" borderId="0" xfId="0" applyFont="1" applyFill="1" applyAlignment="1">
      <alignment horizontal="left" vertical="top" wrapText="1"/>
    </xf>
    <xf numFmtId="0" fontId="34" fillId="2" borderId="31" xfId="0" applyFont="1" applyFill="1" applyBorder="1" applyAlignment="1">
      <alignment horizontal="left" vertical="top" wrapText="1"/>
    </xf>
    <xf numFmtId="0" fontId="34" fillId="2" borderId="32" xfId="0" applyFont="1" applyFill="1" applyBorder="1" applyAlignment="1">
      <alignment horizontal="left" vertical="top" wrapText="1"/>
    </xf>
    <xf numFmtId="0" fontId="34" fillId="2" borderId="26" xfId="0" applyFont="1" applyFill="1" applyBorder="1" applyAlignment="1">
      <alignment horizontal="left" vertical="top" wrapText="1"/>
    </xf>
    <xf numFmtId="0" fontId="34" fillId="2" borderId="33" xfId="0" applyFont="1" applyFill="1" applyBorder="1" applyAlignment="1">
      <alignment horizontal="left" vertical="top" wrapText="1"/>
    </xf>
    <xf numFmtId="165" fontId="10" fillId="0" borderId="12" xfId="0" applyNumberFormat="1" applyFont="1" applyBorder="1" applyAlignment="1">
      <alignment horizontal="left" wrapText="1"/>
    </xf>
    <xf numFmtId="165" fontId="10" fillId="0" borderId="13" xfId="0" applyNumberFormat="1" applyFont="1" applyBorder="1" applyAlignment="1">
      <alignment horizontal="left" wrapText="1"/>
    </xf>
    <xf numFmtId="165" fontId="10" fillId="2" borderId="34" xfId="0" applyNumberFormat="1" applyFont="1" applyFill="1" applyBorder="1" applyAlignment="1">
      <alignment horizontal="left" wrapText="1"/>
    </xf>
    <xf numFmtId="165" fontId="10" fillId="2" borderId="2" xfId="0" applyNumberFormat="1" applyFont="1" applyFill="1" applyBorder="1" applyAlignment="1">
      <alignment horizontal="left" wrapText="1"/>
    </xf>
    <xf numFmtId="165" fontId="10" fillId="0" borderId="34" xfId="0" applyNumberFormat="1" applyFont="1" applyBorder="1" applyAlignment="1">
      <alignment horizontal="left" wrapText="1"/>
    </xf>
    <xf numFmtId="165" fontId="10" fillId="0" borderId="2" xfId="0" applyNumberFormat="1" applyFont="1" applyBorder="1" applyAlignment="1">
      <alignment horizontal="left" wrapText="1"/>
    </xf>
    <xf numFmtId="165" fontId="10" fillId="0" borderId="15" xfId="0" applyNumberFormat="1" applyFont="1" applyBorder="1" applyAlignment="1">
      <alignment horizontal="left" wrapText="1"/>
    </xf>
    <xf numFmtId="165" fontId="10" fillId="0" borderId="1" xfId="0" applyNumberFormat="1" applyFont="1" applyBorder="1" applyAlignment="1">
      <alignment horizontal="left" wrapText="1"/>
    </xf>
    <xf numFmtId="0" fontId="32" fillId="0" borderId="0" xfId="0" applyFont="1" applyAlignment="1">
      <alignment horizontal="center" vertical="center" wrapText="1"/>
    </xf>
    <xf numFmtId="0" fontId="32" fillId="0" borderId="37" xfId="0" applyFont="1" applyBorder="1" applyAlignment="1">
      <alignment horizontal="center" vertical="center" wrapText="1"/>
    </xf>
    <xf numFmtId="0" fontId="38" fillId="6" borderId="3" xfId="0" applyFont="1" applyFill="1" applyBorder="1" applyAlignment="1">
      <alignment horizontal="center"/>
    </xf>
    <xf numFmtId="0" fontId="38" fillId="6" borderId="40" xfId="0" applyFont="1" applyFill="1" applyBorder="1" applyAlignment="1">
      <alignment horizontal="center"/>
    </xf>
    <xf numFmtId="0" fontId="38" fillId="6" borderId="2" xfId="0" applyFont="1" applyFill="1" applyBorder="1" applyAlignment="1">
      <alignment horizontal="center"/>
    </xf>
    <xf numFmtId="165" fontId="31" fillId="3" borderId="15" xfId="0" applyNumberFormat="1" applyFont="1" applyFill="1" applyBorder="1" applyAlignment="1">
      <alignment horizontal="left" wrapText="1"/>
    </xf>
    <xf numFmtId="165" fontId="31" fillId="3" borderId="1" xfId="0" applyNumberFormat="1" applyFont="1" applyFill="1" applyBorder="1" applyAlignment="1">
      <alignment horizontal="left" wrapText="1"/>
    </xf>
    <xf numFmtId="165" fontId="31" fillId="2" borderId="35" xfId="0" applyNumberFormat="1" applyFont="1" applyFill="1" applyBorder="1" applyAlignment="1">
      <alignment horizontal="center" wrapText="1"/>
    </xf>
    <xf numFmtId="165" fontId="31" fillId="2" borderId="36" xfId="0" applyNumberFormat="1" applyFont="1" applyFill="1" applyBorder="1" applyAlignment="1">
      <alignment horizontal="center" wrapText="1"/>
    </xf>
    <xf numFmtId="165" fontId="10" fillId="0" borderId="17" xfId="0" applyNumberFormat="1" applyFont="1" applyBorder="1" applyAlignment="1">
      <alignment horizontal="left" wrapText="1"/>
    </xf>
    <xf numFmtId="165" fontId="10" fillId="0" borderId="18" xfId="0" applyNumberFormat="1" applyFont="1" applyBorder="1" applyAlignment="1">
      <alignment horizontal="left" wrapText="1"/>
    </xf>
    <xf numFmtId="0" fontId="31" fillId="3" borderId="4" xfId="13" applyFont="1" applyFill="1" applyBorder="1" applyAlignment="1">
      <alignment horizontal="center" vertical="center" wrapText="1"/>
    </xf>
    <xf numFmtId="0" fontId="31" fillId="3" borderId="5" xfId="13" applyFont="1" applyFill="1" applyBorder="1" applyAlignment="1">
      <alignment horizontal="center" vertical="center" wrapText="1"/>
    </xf>
    <xf numFmtId="0" fontId="79" fillId="0" borderId="0" xfId="13" applyFont="1" applyAlignment="1">
      <alignment horizontal="center" vertical="top"/>
    </xf>
    <xf numFmtId="0" fontId="78" fillId="0" borderId="0" xfId="13" applyFont="1" applyAlignment="1">
      <alignment horizontal="left" vertical="top" wrapText="1"/>
    </xf>
    <xf numFmtId="0" fontId="31" fillId="0" borderId="53" xfId="13" applyFont="1" applyBorder="1" applyAlignment="1">
      <alignment horizontal="left" vertical="top" wrapText="1"/>
    </xf>
    <xf numFmtId="0" fontId="31" fillId="0" borderId="52" xfId="13" applyFont="1" applyBorder="1" applyAlignment="1">
      <alignment horizontal="left" vertical="top" wrapText="1"/>
    </xf>
    <xf numFmtId="0" fontId="81" fillId="0" borderId="23" xfId="13" applyFont="1" applyBorder="1" applyAlignment="1">
      <alignment horizontal="center" vertical="top"/>
    </xf>
    <xf numFmtId="0" fontId="54" fillId="0" borderId="23" xfId="13" applyBorder="1" applyAlignment="1">
      <alignment horizontal="center" vertical="top"/>
    </xf>
    <xf numFmtId="0" fontId="54" fillId="0" borderId="5" xfId="13" applyBorder="1" applyAlignment="1">
      <alignment horizontal="center" vertical="top"/>
    </xf>
    <xf numFmtId="0" fontId="31" fillId="0" borderId="57" xfId="13" applyFont="1" applyBorder="1" applyAlignment="1">
      <alignment horizontal="left" vertical="top" wrapText="1"/>
    </xf>
    <xf numFmtId="0" fontId="10" fillId="0" borderId="56" xfId="13" applyFont="1" applyBorder="1" applyAlignment="1">
      <alignment horizontal="left" vertical="top" wrapText="1"/>
    </xf>
    <xf numFmtId="0" fontId="7" fillId="0" borderId="0" xfId="0" applyFont="1" applyAlignment="1">
      <alignment horizontal="center" vertical="center" wrapText="1"/>
    </xf>
    <xf numFmtId="0" fontId="7" fillId="0" borderId="0" xfId="0" applyFont="1" applyAlignment="1">
      <alignment horizontal="center" wrapText="1"/>
    </xf>
    <xf numFmtId="0" fontId="11" fillId="2" borderId="13" xfId="0" applyFont="1" applyFill="1" applyBorder="1" applyAlignment="1">
      <alignment horizontal="left"/>
    </xf>
    <xf numFmtId="0" fontId="11" fillId="2" borderId="14" xfId="0" applyFont="1" applyFill="1" applyBorder="1" applyAlignment="1">
      <alignment horizontal="left"/>
    </xf>
    <xf numFmtId="0" fontId="11" fillId="2" borderId="1" xfId="0" applyFont="1" applyFill="1" applyBorder="1" applyAlignment="1">
      <alignment horizontal="left"/>
    </xf>
    <xf numFmtId="0" fontId="11" fillId="2" borderId="16" xfId="0" applyFont="1" applyFill="1" applyBorder="1" applyAlignment="1">
      <alignment horizontal="left"/>
    </xf>
    <xf numFmtId="0" fontId="25" fillId="0" borderId="0" xfId="9" applyFont="1" applyAlignment="1">
      <alignment horizontal="center"/>
    </xf>
    <xf numFmtId="0" fontId="3" fillId="3" borderId="0" xfId="9" applyFill="1" applyAlignment="1">
      <alignment horizontal="left"/>
    </xf>
    <xf numFmtId="0" fontId="1" fillId="3" borderId="0" xfId="9" applyFont="1" applyFill="1" applyAlignment="1">
      <alignment horizontal="center" wrapText="1"/>
    </xf>
    <xf numFmtId="0" fontId="3" fillId="3" borderId="0" xfId="9" applyFill="1" applyAlignment="1">
      <alignment horizontal="center" wrapText="1"/>
    </xf>
    <xf numFmtId="0" fontId="24" fillId="5" borderId="0" xfId="9" applyFont="1" applyFill="1" applyAlignment="1">
      <alignment horizontal="left" wrapText="1"/>
    </xf>
    <xf numFmtId="0" fontId="24" fillId="5" borderId="0" xfId="9" applyFont="1" applyFill="1" applyAlignment="1">
      <alignment horizontal="left"/>
    </xf>
  </cellXfs>
  <cellStyles count="15">
    <cellStyle name="Comma" xfId="2" builtinId="3"/>
    <cellStyle name="Comma 2" xfId="7" xr:uid="{00000000-0005-0000-0000-000001000000}"/>
    <cellStyle name="Currency" xfId="3" builtinId="4"/>
    <cellStyle name="Currency 2" xfId="5" xr:uid="{00000000-0005-0000-0000-000003000000}"/>
    <cellStyle name="Currency 3" xfId="8" xr:uid="{00000000-0005-0000-0000-000004000000}"/>
    <cellStyle name="Currency 4" xfId="10" xr:uid="{00000000-0005-0000-0000-000005000000}"/>
    <cellStyle name="Hyperlink" xfId="11" builtinId="8"/>
    <cellStyle name="Hyperlink 2" xfId="1" xr:uid="{00000000-0005-0000-0000-000007000000}"/>
    <cellStyle name="Normal" xfId="0" builtinId="0"/>
    <cellStyle name="Normal 2" xfId="4" xr:uid="{00000000-0005-0000-0000-000009000000}"/>
    <cellStyle name="Normal 3" xfId="6" xr:uid="{00000000-0005-0000-0000-00000A000000}"/>
    <cellStyle name="Normal 4" xfId="9" xr:uid="{00000000-0005-0000-0000-00000B000000}"/>
    <cellStyle name="Normal 5" xfId="12" xr:uid="{00000000-0005-0000-0000-00000C000000}"/>
    <cellStyle name="Normal 6" xfId="13" xr:uid="{24F8D915-40C2-4FDB-898C-F5DE1B2E9E01}"/>
    <cellStyle name="Normal 6 2" xfId="14" xr:uid="{86B25F4F-69CC-498C-8CE7-7EBD10E94197}"/>
  </cellStyles>
  <dxfs count="0"/>
  <tableStyles count="0" defaultTableStyle="TableStyleMedium9" defaultPivotStyle="PivotStyleLight16"/>
  <colors>
    <mruColors>
      <color rgb="FFFFFFCC"/>
      <color rgb="FF5684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FISCAL%20POLICY\Travel2\Conference%20Related\5.%20Templates\From%20FS\ACDS_REVISED_0606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FISCAL%20POLICY\Travel2\Conference%20Related\4.%20Conference%20Guidance_Requirements\Updated%20Requirements_2018\From%20FS\ACDS_REVISED_0606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ons"/>
      <sheetName val="ACDS"/>
      <sheetName val="Lists-DND"/>
      <sheetName val="DD List Data"/>
      <sheetName val="Instructions"/>
      <sheetName val="Location#1"/>
      <sheetName val="ADCAS EXAMPLE"/>
      <sheetName val="OLD_Salary"/>
    </sheetNames>
    <sheetDataSet>
      <sheetData sheetId="0"/>
      <sheetData sheetId="1"/>
      <sheetData sheetId="2">
        <row r="4">
          <cell r="D4" t="str">
            <v>Pick One</v>
          </cell>
          <cell r="F4" t="str">
            <v>Pick One</v>
          </cell>
        </row>
        <row r="5">
          <cell r="D5" t="str">
            <v>Local Only</v>
          </cell>
          <cell r="F5" t="str">
            <v>Attendee</v>
          </cell>
        </row>
        <row r="6">
          <cell r="D6" t="str">
            <v>Air</v>
          </cell>
          <cell r="F6" t="str">
            <v>Exhibitor</v>
          </cell>
        </row>
        <row r="7">
          <cell r="D7" t="str">
            <v>POV</v>
          </cell>
          <cell r="F7" t="str">
            <v>Host</v>
          </cell>
        </row>
        <row r="8">
          <cell r="D8" t="str">
            <v>GOV</v>
          </cell>
          <cell r="F8" t="str">
            <v>Presenter</v>
          </cell>
        </row>
        <row r="9">
          <cell r="D9" t="str">
            <v>Rental Car</v>
          </cell>
          <cell r="F9" t="str">
            <v>Speaker</v>
          </cell>
        </row>
        <row r="10">
          <cell r="D10" t="str">
            <v>Train</v>
          </cell>
          <cell r="F10" t="str">
            <v>Sponsor</v>
          </cell>
        </row>
        <row r="11">
          <cell r="D11" t="str">
            <v>Ferry</v>
          </cell>
        </row>
      </sheetData>
      <sheetData sheetId="3" refreshError="1"/>
      <sheetData sheetId="4">
        <row r="4">
          <cell r="D4">
            <v>0</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DS"/>
      <sheetName val="Lists-DND"/>
    </sheetNames>
    <sheetDataSet>
      <sheetData sheetId="0" refreshError="1"/>
      <sheetData sheetId="1">
        <row r="4">
          <cell r="D4" t="str">
            <v>Pick One</v>
          </cell>
          <cell r="F4" t="str">
            <v>Pick One</v>
          </cell>
        </row>
        <row r="5">
          <cell r="D5" t="str">
            <v>Local Only</v>
          </cell>
          <cell r="F5" t="str">
            <v>Attendee</v>
          </cell>
        </row>
        <row r="6">
          <cell r="D6" t="str">
            <v>Air</v>
          </cell>
          <cell r="F6" t="str">
            <v>Exhibitor</v>
          </cell>
        </row>
        <row r="7">
          <cell r="D7" t="str">
            <v>POV</v>
          </cell>
          <cell r="F7" t="str">
            <v>Host</v>
          </cell>
        </row>
        <row r="8">
          <cell r="D8" t="str">
            <v>GOV</v>
          </cell>
          <cell r="F8" t="str">
            <v>Presenter</v>
          </cell>
        </row>
        <row r="9">
          <cell r="D9" t="str">
            <v>Rental Car</v>
          </cell>
          <cell r="F9" t="str">
            <v>Speaker</v>
          </cell>
        </row>
        <row r="10">
          <cell r="D10" t="str">
            <v>Train</v>
          </cell>
          <cell r="F10" t="str">
            <v>Sponsor</v>
          </cell>
        </row>
        <row r="11">
          <cell r="D11" t="str">
            <v>Ferry</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sa.gov/travel/plan-book/per-diem-rates" TargetMode="External"/><Relationship Id="rId1" Type="http://schemas.openxmlformats.org/officeDocument/2006/relationships/hyperlink" Target="https://cpsearch.fas.gsa.gov/cpsearch/search.do"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sa.gov/travel/plan-book/per-diem-rates" TargetMode="External"/><Relationship Id="rId1" Type="http://schemas.openxmlformats.org/officeDocument/2006/relationships/hyperlink" Target="https://cpsearch.fas.gsa.gov/cpsearch/search.do" TargetMode="Externa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sa.gov/travel/plan-book/per-diem-rates" TargetMode="External"/><Relationship Id="rId1" Type="http://schemas.openxmlformats.org/officeDocument/2006/relationships/hyperlink" Target="https://cpsearch.fas.gsa.gov/cpsearch/search.do" TargetMode="Externa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hyperlink" Target="https://cpsearch.fas.gsa.gov/cpsearch/search.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E5228-BEDC-4B5E-89B7-9BAF1C04A62E}">
  <sheetPr>
    <tabColor rgb="FFFF0000"/>
    <pageSetUpPr fitToPage="1"/>
  </sheetPr>
  <dimension ref="A1:L53"/>
  <sheetViews>
    <sheetView workbookViewId="0">
      <selection activeCell="B41" sqref="B41"/>
    </sheetView>
  </sheetViews>
  <sheetFormatPr defaultColWidth="9.109375" defaultRowHeight="17.399999999999999" x14ac:dyDescent="0.3"/>
  <cols>
    <col min="1" max="1" width="5.88671875" style="174" customWidth="1"/>
    <col min="2" max="2" width="37.33203125" style="175" customWidth="1"/>
    <col min="3" max="3" width="113.6640625" style="175" customWidth="1"/>
    <col min="4" max="16384" width="9.109375" style="175"/>
  </cols>
  <sheetData>
    <row r="1" spans="1:5" ht="58.5" customHeight="1" x14ac:dyDescent="0.3">
      <c r="B1" s="276" t="s">
        <v>201</v>
      </c>
      <c r="C1" s="276"/>
    </row>
    <row r="2" spans="1:5" ht="12" customHeight="1" x14ac:dyDescent="0.3">
      <c r="B2" s="175" t="s">
        <v>36</v>
      </c>
    </row>
    <row r="3" spans="1:5" s="159" customFormat="1" ht="18" customHeight="1" x14ac:dyDescent="0.3">
      <c r="A3" s="209" t="s">
        <v>199</v>
      </c>
      <c r="B3" s="208"/>
      <c r="C3" s="207" t="s">
        <v>211</v>
      </c>
      <c r="D3" s="158"/>
      <c r="E3" s="158"/>
    </row>
    <row r="4" spans="1:5" s="159" customFormat="1" ht="18" customHeight="1" x14ac:dyDescent="0.3">
      <c r="B4" s="206"/>
      <c r="C4" s="204" t="s">
        <v>162</v>
      </c>
      <c r="D4" s="158"/>
      <c r="E4" s="158"/>
    </row>
    <row r="5" spans="1:5" s="159" customFormat="1" x14ac:dyDescent="0.3">
      <c r="A5" s="160"/>
      <c r="B5" s="161" t="s">
        <v>119</v>
      </c>
      <c r="C5" s="161" t="s">
        <v>118</v>
      </c>
    </row>
    <row r="6" spans="1:5" s="159" customFormat="1" x14ac:dyDescent="0.3">
      <c r="A6" s="162">
        <v>1</v>
      </c>
      <c r="B6" s="163" t="s">
        <v>161</v>
      </c>
      <c r="C6" s="164" t="s">
        <v>160</v>
      </c>
      <c r="D6" s="165"/>
    </row>
    <row r="7" spans="1:5" s="159" customFormat="1" x14ac:dyDescent="0.3">
      <c r="A7" s="162">
        <v>2</v>
      </c>
      <c r="B7" s="163" t="s">
        <v>61</v>
      </c>
      <c r="C7" s="164" t="s">
        <v>180</v>
      </c>
      <c r="D7" s="165"/>
    </row>
    <row r="8" spans="1:5" s="159" customFormat="1" ht="32.4" x14ac:dyDescent="0.3">
      <c r="A8" s="162">
        <v>3</v>
      </c>
      <c r="B8" s="163" t="s">
        <v>62</v>
      </c>
      <c r="C8" s="164" t="s">
        <v>200</v>
      </c>
      <c r="D8" s="165"/>
    </row>
    <row r="9" spans="1:5" s="159" customFormat="1" x14ac:dyDescent="0.3">
      <c r="A9" s="162">
        <v>4</v>
      </c>
      <c r="B9" s="163" t="s">
        <v>66</v>
      </c>
      <c r="C9" s="164" t="s">
        <v>117</v>
      </c>
    </row>
    <row r="10" spans="1:5" s="159" customFormat="1" x14ac:dyDescent="0.3">
      <c r="A10" s="162">
        <v>5</v>
      </c>
      <c r="B10" s="163" t="s">
        <v>67</v>
      </c>
      <c r="C10" s="164" t="s">
        <v>116</v>
      </c>
    </row>
    <row r="11" spans="1:5" s="159" customFormat="1" ht="18.75" customHeight="1" x14ac:dyDescent="0.3">
      <c r="A11" s="166"/>
      <c r="B11" s="161" t="s">
        <v>119</v>
      </c>
      <c r="C11" s="166" t="s">
        <v>69</v>
      </c>
    </row>
    <row r="12" spans="1:5" s="159" customFormat="1" x14ac:dyDescent="0.3">
      <c r="A12" s="162">
        <v>6</v>
      </c>
      <c r="B12" s="167" t="s">
        <v>70</v>
      </c>
      <c r="C12" s="164" t="s">
        <v>115</v>
      </c>
    </row>
    <row r="13" spans="1:5" s="159" customFormat="1" ht="52.2" x14ac:dyDescent="0.3">
      <c r="A13" s="162">
        <v>7</v>
      </c>
      <c r="B13" s="167" t="s">
        <v>202</v>
      </c>
      <c r="C13" s="164" t="s">
        <v>203</v>
      </c>
    </row>
    <row r="14" spans="1:5" s="169" customFormat="1" x14ac:dyDescent="0.3">
      <c r="A14" s="162">
        <v>8</v>
      </c>
      <c r="B14" s="167" t="s">
        <v>5</v>
      </c>
      <c r="C14" s="168" t="s">
        <v>187</v>
      </c>
    </row>
    <row r="15" spans="1:5" s="159" customFormat="1" ht="18.75" customHeight="1" x14ac:dyDescent="0.3">
      <c r="A15" s="166"/>
      <c r="B15" s="161" t="s">
        <v>119</v>
      </c>
      <c r="C15" s="166" t="s">
        <v>74</v>
      </c>
    </row>
    <row r="16" spans="1:5" s="169" customFormat="1" x14ac:dyDescent="0.3">
      <c r="A16" s="162">
        <v>9</v>
      </c>
      <c r="B16" s="167" t="s">
        <v>124</v>
      </c>
      <c r="C16" s="168" t="s">
        <v>188</v>
      </c>
    </row>
    <row r="17" spans="1:12" s="169" customFormat="1" x14ac:dyDescent="0.3">
      <c r="A17" s="162">
        <v>10</v>
      </c>
      <c r="B17" s="167" t="s">
        <v>22</v>
      </c>
      <c r="C17" s="168" t="s">
        <v>189</v>
      </c>
    </row>
    <row r="18" spans="1:12" s="169" customFormat="1" x14ac:dyDescent="0.3">
      <c r="A18" s="162">
        <v>11</v>
      </c>
      <c r="B18" s="167" t="s">
        <v>99</v>
      </c>
      <c r="C18" s="168" t="s">
        <v>190</v>
      </c>
    </row>
    <row r="19" spans="1:12" s="169" customFormat="1" x14ac:dyDescent="0.3">
      <c r="A19" s="162">
        <v>12</v>
      </c>
      <c r="B19" s="167" t="s">
        <v>159</v>
      </c>
      <c r="C19" s="168" t="s">
        <v>191</v>
      </c>
    </row>
    <row r="20" spans="1:12" s="159" customFormat="1" x14ac:dyDescent="0.3">
      <c r="A20" s="162">
        <v>13</v>
      </c>
      <c r="B20" s="163" t="s">
        <v>178</v>
      </c>
      <c r="C20" s="164" t="s">
        <v>179</v>
      </c>
      <c r="D20" s="165"/>
      <c r="E20" s="165"/>
    </row>
    <row r="21" spans="1:12" s="159" customFormat="1" x14ac:dyDescent="0.3">
      <c r="A21" s="166"/>
      <c r="B21" s="161" t="s">
        <v>119</v>
      </c>
      <c r="C21" s="166" t="s">
        <v>111</v>
      </c>
      <c r="D21" s="158"/>
    </row>
    <row r="22" spans="1:12" s="159" customFormat="1" x14ac:dyDescent="0.3">
      <c r="A22" s="162">
        <v>14</v>
      </c>
      <c r="B22" s="163" t="s">
        <v>9</v>
      </c>
      <c r="C22" s="164" t="s">
        <v>158</v>
      </c>
    </row>
    <row r="23" spans="1:12" s="159" customFormat="1" x14ac:dyDescent="0.3">
      <c r="A23" s="162">
        <v>15</v>
      </c>
      <c r="B23" s="163" t="s">
        <v>110</v>
      </c>
      <c r="C23" s="164" t="s">
        <v>157</v>
      </c>
    </row>
    <row r="24" spans="1:12" s="159" customFormat="1" x14ac:dyDescent="0.3">
      <c r="A24" s="162">
        <v>16</v>
      </c>
      <c r="B24" s="163" t="s">
        <v>97</v>
      </c>
      <c r="C24" s="164" t="s">
        <v>109</v>
      </c>
    </row>
    <row r="25" spans="1:12" s="159" customFormat="1" x14ac:dyDescent="0.3">
      <c r="A25" s="162">
        <v>17</v>
      </c>
      <c r="B25" s="163" t="s">
        <v>108</v>
      </c>
      <c r="C25" s="164" t="s">
        <v>156</v>
      </c>
    </row>
    <row r="26" spans="1:12" s="159" customFormat="1" x14ac:dyDescent="0.3">
      <c r="A26" s="162">
        <v>18</v>
      </c>
      <c r="B26" s="163" t="s">
        <v>155</v>
      </c>
      <c r="C26" s="164" t="s">
        <v>154</v>
      </c>
    </row>
    <row r="27" spans="1:12" s="159" customFormat="1" ht="34.799999999999997" x14ac:dyDescent="0.3">
      <c r="A27" s="162">
        <v>19</v>
      </c>
      <c r="B27" s="163" t="s">
        <v>153</v>
      </c>
      <c r="C27" s="164" t="s">
        <v>192</v>
      </c>
    </row>
    <row r="28" spans="1:12" s="159" customFormat="1" ht="60.75" customHeight="1" x14ac:dyDescent="0.3">
      <c r="A28" s="162">
        <v>20</v>
      </c>
      <c r="B28" s="163" t="s">
        <v>152</v>
      </c>
      <c r="C28" s="164" t="s">
        <v>193</v>
      </c>
      <c r="F28" s="276"/>
      <c r="G28" s="276"/>
      <c r="H28" s="276"/>
      <c r="I28" s="276"/>
      <c r="J28" s="276"/>
      <c r="K28" s="276"/>
      <c r="L28" s="276"/>
    </row>
    <row r="29" spans="1:12" s="159" customFormat="1" x14ac:dyDescent="0.3">
      <c r="A29" s="162">
        <v>21</v>
      </c>
      <c r="B29" s="163" t="s">
        <v>151</v>
      </c>
      <c r="C29" s="164" t="s">
        <v>107</v>
      </c>
    </row>
    <row r="30" spans="1:12" s="159" customFormat="1" x14ac:dyDescent="0.3">
      <c r="A30" s="162">
        <v>22</v>
      </c>
      <c r="B30" s="163" t="s">
        <v>150</v>
      </c>
      <c r="C30" s="164" t="s">
        <v>194</v>
      </c>
    </row>
    <row r="31" spans="1:12" s="159" customFormat="1" ht="34.799999999999997" x14ac:dyDescent="0.3">
      <c r="A31" s="162">
        <v>23</v>
      </c>
      <c r="B31" s="163" t="s">
        <v>149</v>
      </c>
      <c r="C31" s="164" t="s">
        <v>148</v>
      </c>
    </row>
    <row r="32" spans="1:12" s="159" customFormat="1" ht="30.75" customHeight="1" x14ac:dyDescent="0.3">
      <c r="A32" s="162">
        <v>24</v>
      </c>
      <c r="B32" s="163" t="s">
        <v>147</v>
      </c>
      <c r="C32" s="164" t="s">
        <v>195</v>
      </c>
    </row>
    <row r="33" spans="1:6" s="159" customFormat="1" ht="52.2" x14ac:dyDescent="0.3">
      <c r="A33" s="162">
        <v>25</v>
      </c>
      <c r="B33" s="163" t="s">
        <v>196</v>
      </c>
      <c r="C33" s="164" t="s">
        <v>146</v>
      </c>
    </row>
    <row r="34" spans="1:6" s="159" customFormat="1" ht="34.799999999999997" x14ac:dyDescent="0.3">
      <c r="A34" s="162">
        <v>26</v>
      </c>
      <c r="B34" s="163" t="s">
        <v>121</v>
      </c>
      <c r="C34" s="164" t="s">
        <v>145</v>
      </c>
    </row>
    <row r="35" spans="1:6" s="159" customFormat="1" ht="23.25" customHeight="1" x14ac:dyDescent="0.3">
      <c r="A35" s="162">
        <v>27</v>
      </c>
      <c r="B35" s="163" t="s">
        <v>4</v>
      </c>
      <c r="C35" s="164" t="s">
        <v>144</v>
      </c>
    </row>
    <row r="36" spans="1:6" s="159" customFormat="1" ht="34.799999999999997" x14ac:dyDescent="0.3">
      <c r="A36" s="162">
        <v>28</v>
      </c>
      <c r="B36" s="163" t="s">
        <v>106</v>
      </c>
      <c r="C36" s="164" t="s">
        <v>143</v>
      </c>
      <c r="D36" s="165"/>
      <c r="E36" s="165"/>
    </row>
    <row r="37" spans="1:6" s="159" customFormat="1" x14ac:dyDescent="0.3">
      <c r="A37" s="198"/>
      <c r="B37" s="161" t="s">
        <v>119</v>
      </c>
      <c r="C37" s="166" t="s">
        <v>142</v>
      </c>
      <c r="D37" s="165"/>
      <c r="E37" s="165"/>
    </row>
    <row r="38" spans="1:6" s="159" customFormat="1" ht="54" customHeight="1" x14ac:dyDescent="0.3">
      <c r="A38" s="162">
        <v>29</v>
      </c>
      <c r="C38" s="205" t="s">
        <v>105</v>
      </c>
    </row>
    <row r="39" spans="1:6" s="159" customFormat="1" ht="18.75" customHeight="1" x14ac:dyDescent="0.3">
      <c r="A39" s="166"/>
      <c r="B39" s="161" t="s">
        <v>119</v>
      </c>
      <c r="C39" s="170" t="s">
        <v>170</v>
      </c>
    </row>
    <row r="40" spans="1:6" s="159" customFormat="1" ht="25.5" customHeight="1" x14ac:dyDescent="0.3">
      <c r="A40" s="162">
        <v>30</v>
      </c>
      <c r="B40" s="167" t="s">
        <v>103</v>
      </c>
      <c r="C40" s="171" t="s">
        <v>163</v>
      </c>
      <c r="D40" s="165"/>
      <c r="E40" s="165"/>
      <c r="F40" s="172"/>
    </row>
    <row r="41" spans="1:6" s="159" customFormat="1" ht="100.8" x14ac:dyDescent="0.3">
      <c r="A41" s="162">
        <v>31</v>
      </c>
      <c r="B41" s="167" t="s">
        <v>164</v>
      </c>
      <c r="C41" s="171" t="s">
        <v>210</v>
      </c>
      <c r="D41" s="165"/>
      <c r="E41" s="165"/>
      <c r="F41" s="172"/>
    </row>
    <row r="42" spans="1:6" s="159" customFormat="1" x14ac:dyDescent="0.3">
      <c r="A42" s="162">
        <v>32</v>
      </c>
      <c r="B42" s="167" t="s">
        <v>104</v>
      </c>
      <c r="C42" s="171" t="s">
        <v>171</v>
      </c>
      <c r="D42" s="165"/>
      <c r="E42" s="165"/>
      <c r="F42" s="172"/>
    </row>
    <row r="43" spans="1:6" s="159" customFormat="1" x14ac:dyDescent="0.3">
      <c r="A43" s="162">
        <v>33</v>
      </c>
      <c r="B43" s="167" t="s">
        <v>137</v>
      </c>
      <c r="C43" s="171" t="s">
        <v>165</v>
      </c>
      <c r="D43" s="165"/>
      <c r="E43" s="165"/>
      <c r="F43" s="172"/>
    </row>
    <row r="44" spans="1:6" s="159" customFormat="1" x14ac:dyDescent="0.3">
      <c r="A44" s="162">
        <v>34</v>
      </c>
      <c r="B44" s="167" t="s">
        <v>173</v>
      </c>
      <c r="C44" s="171" t="s">
        <v>166</v>
      </c>
      <c r="D44" s="165"/>
      <c r="E44" s="165"/>
      <c r="F44" s="172"/>
    </row>
    <row r="45" spans="1:6" s="159" customFormat="1" x14ac:dyDescent="0.3">
      <c r="A45" s="162">
        <v>35</v>
      </c>
      <c r="B45" s="163" t="s">
        <v>169</v>
      </c>
      <c r="C45" s="168" t="s">
        <v>100</v>
      </c>
      <c r="D45" s="165"/>
      <c r="E45" s="165"/>
    </row>
    <row r="46" spans="1:6" s="159" customFormat="1" x14ac:dyDescent="0.3">
      <c r="A46" s="161"/>
      <c r="B46" s="161" t="s">
        <v>119</v>
      </c>
      <c r="C46" s="166" t="s">
        <v>102</v>
      </c>
      <c r="D46" s="165"/>
      <c r="E46" s="165"/>
    </row>
    <row r="47" spans="1:6" s="159" customFormat="1" x14ac:dyDescent="0.3">
      <c r="A47" s="162">
        <v>36</v>
      </c>
      <c r="B47" s="163" t="s">
        <v>174</v>
      </c>
      <c r="C47" s="168" t="s">
        <v>100</v>
      </c>
      <c r="D47" s="165"/>
      <c r="E47" s="165"/>
    </row>
    <row r="48" spans="1:6" s="159" customFormat="1" x14ac:dyDescent="0.3">
      <c r="A48" s="162">
        <v>37</v>
      </c>
      <c r="B48" s="163" t="s">
        <v>101</v>
      </c>
      <c r="C48" s="168" t="s">
        <v>100</v>
      </c>
      <c r="D48" s="165"/>
      <c r="E48" s="165"/>
    </row>
    <row r="49" spans="1:5" s="159" customFormat="1" x14ac:dyDescent="0.3">
      <c r="A49" s="162">
        <v>38</v>
      </c>
      <c r="B49" s="163" t="s">
        <v>170</v>
      </c>
      <c r="C49" s="168" t="s">
        <v>100</v>
      </c>
      <c r="D49" s="165"/>
      <c r="E49" s="165"/>
    </row>
    <row r="50" spans="1:5" s="159" customFormat="1" ht="19.5" customHeight="1" x14ac:dyDescent="0.3">
      <c r="A50" s="162">
        <v>39</v>
      </c>
      <c r="B50" s="163" t="s">
        <v>175</v>
      </c>
      <c r="C50" s="168" t="s">
        <v>100</v>
      </c>
      <c r="D50" s="165"/>
      <c r="E50" s="165"/>
    </row>
    <row r="51" spans="1:5" s="159" customFormat="1" ht="34.799999999999997" x14ac:dyDescent="0.3">
      <c r="A51" s="162">
        <v>40</v>
      </c>
      <c r="B51" s="163" t="s">
        <v>197</v>
      </c>
      <c r="C51" s="168" t="s">
        <v>206</v>
      </c>
      <c r="D51" s="165"/>
      <c r="E51" s="165"/>
    </row>
    <row r="52" spans="1:5" s="159" customFormat="1" x14ac:dyDescent="0.3">
      <c r="A52" s="162">
        <v>41</v>
      </c>
      <c r="B52" s="163" t="s">
        <v>176</v>
      </c>
      <c r="C52" s="168" t="s">
        <v>100</v>
      </c>
      <c r="D52" s="165"/>
      <c r="E52" s="165"/>
    </row>
    <row r="53" spans="1:5" s="159" customFormat="1" x14ac:dyDescent="0.3">
      <c r="A53" s="162">
        <v>42</v>
      </c>
      <c r="B53" s="163" t="s">
        <v>114</v>
      </c>
      <c r="C53" s="173" t="s">
        <v>184</v>
      </c>
    </row>
  </sheetData>
  <mergeCells count="2">
    <mergeCell ref="F28:L28"/>
    <mergeCell ref="B1:C1"/>
  </mergeCells>
  <pageMargins left="0.13" right="0.13" top="0.74" bottom="0.6" header="0.2" footer="0.19"/>
  <pageSetup scale="68" fitToHeight="0" orientation="portrait" horizontalDpi="4294967293" verticalDpi="4294967293" r:id="rId1"/>
  <headerFooter>
    <oddHeader>&amp;C&amp;"Arial,Bold"&amp;24Conference Attendee Detailed Cost Analysis Spreadsheet (DCAS)</oddHeader>
    <oddFooter>&amp;Lver June 2018//emb&amp;C&amp;A&amp;R&amp;P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4"/>
  <sheetViews>
    <sheetView workbookViewId="0">
      <selection activeCell="T17" sqref="T17"/>
    </sheetView>
  </sheetViews>
  <sheetFormatPr defaultColWidth="9.109375" defaultRowHeight="14.4" x14ac:dyDescent="0.3"/>
  <cols>
    <col min="1" max="1" width="21.109375" style="24" customWidth="1"/>
    <col min="2" max="2" width="13" style="24" customWidth="1"/>
    <col min="3" max="3" width="13.44140625" style="24" customWidth="1"/>
    <col min="4" max="4" width="16.6640625" style="24" customWidth="1"/>
    <col min="5" max="6" width="13.33203125" style="24" customWidth="1"/>
    <col min="7" max="7" width="14" style="24" customWidth="1"/>
    <col min="8" max="8" width="13.6640625" style="24" customWidth="1"/>
    <col min="9" max="9" width="19.33203125" style="24" bestFit="1" customWidth="1"/>
    <col min="10" max="16384" width="9.109375" style="24"/>
  </cols>
  <sheetData>
    <row r="1" spans="1:9" ht="82.5" customHeight="1" x14ac:dyDescent="0.3">
      <c r="A1" s="349" t="s">
        <v>58</v>
      </c>
      <c r="B1" s="350"/>
      <c r="C1" s="350"/>
      <c r="D1" s="350"/>
      <c r="E1" s="350"/>
      <c r="F1" s="350"/>
      <c r="G1" s="350"/>
      <c r="H1" s="350"/>
      <c r="I1" s="350"/>
    </row>
    <row r="3" spans="1:9" x14ac:dyDescent="0.3">
      <c r="A3" s="345" t="s">
        <v>10</v>
      </c>
      <c r="B3" s="345"/>
      <c r="C3" s="345"/>
      <c r="D3" s="345"/>
      <c r="E3" s="345"/>
      <c r="F3" s="345"/>
      <c r="G3" s="345"/>
      <c r="H3" s="345"/>
      <c r="I3" s="345"/>
    </row>
    <row r="4" spans="1:9" ht="15" thickBot="1" x14ac:dyDescent="0.35">
      <c r="B4" s="58" t="s">
        <v>57</v>
      </c>
    </row>
    <row r="5" spans="1:9" s="27" customFormat="1" ht="15" thickBot="1" x14ac:dyDescent="0.35">
      <c r="A5" s="25" t="s">
        <v>11</v>
      </c>
      <c r="B5" s="26">
        <f>SUM(B9:B13)</f>
        <v>121</v>
      </c>
    </row>
    <row r="6" spans="1:9" ht="15" thickBot="1" x14ac:dyDescent="0.35">
      <c r="C6" s="58" t="s">
        <v>57</v>
      </c>
      <c r="D6" s="58" t="s">
        <v>57</v>
      </c>
      <c r="E6" s="58"/>
      <c r="F6" s="58" t="s">
        <v>57</v>
      </c>
      <c r="G6" s="58"/>
      <c r="H6" s="58" t="s">
        <v>57</v>
      </c>
    </row>
    <row r="7" spans="1:9" s="31" customFormat="1" ht="15" thickBot="1" x14ac:dyDescent="0.35">
      <c r="A7" s="28" t="s">
        <v>12</v>
      </c>
      <c r="B7" s="29" t="s">
        <v>13</v>
      </c>
      <c r="C7" s="29" t="s">
        <v>14</v>
      </c>
      <c r="D7" s="29" t="s">
        <v>15</v>
      </c>
      <c r="E7" s="29" t="s">
        <v>16</v>
      </c>
      <c r="F7" s="29" t="s">
        <v>17</v>
      </c>
      <c r="G7" s="29" t="s">
        <v>18</v>
      </c>
      <c r="H7" s="29" t="s">
        <v>19</v>
      </c>
      <c r="I7" s="30" t="s">
        <v>20</v>
      </c>
    </row>
    <row r="8" spans="1:9" s="35" customFormat="1" ht="30.75" customHeight="1" x14ac:dyDescent="0.3">
      <c r="A8" s="32" t="s">
        <v>21</v>
      </c>
      <c r="B8" s="33" t="s">
        <v>22</v>
      </c>
      <c r="C8" s="33" t="s">
        <v>23</v>
      </c>
      <c r="D8" s="33" t="s">
        <v>24</v>
      </c>
      <c r="E8" s="33" t="s">
        <v>25</v>
      </c>
      <c r="F8" s="33" t="s">
        <v>26</v>
      </c>
      <c r="G8" s="33" t="s">
        <v>27</v>
      </c>
      <c r="H8" s="33" t="s">
        <v>28</v>
      </c>
      <c r="I8" s="34" t="s">
        <v>29</v>
      </c>
    </row>
    <row r="9" spans="1:9" x14ac:dyDescent="0.3">
      <c r="A9" s="36" t="s">
        <v>30</v>
      </c>
      <c r="B9" s="37">
        <v>100</v>
      </c>
      <c r="C9" s="38">
        <f>83159/2087</f>
        <v>39.846190704360325</v>
      </c>
      <c r="D9" s="39">
        <f>C9*31.7%</f>
        <v>12.631242453282223</v>
      </c>
      <c r="E9" s="37">
        <v>24</v>
      </c>
      <c r="F9" s="38">
        <f>SUM((C9+D9)*E9)*B9</f>
        <v>125945.83957834211</v>
      </c>
      <c r="G9" s="37">
        <v>16</v>
      </c>
      <c r="H9" s="38">
        <f>SUM((C9+D9)*G9)*B9</f>
        <v>83963.893052228086</v>
      </c>
      <c r="I9" s="40">
        <f>F9+H9</f>
        <v>209909.73263057019</v>
      </c>
    </row>
    <row r="10" spans="1:9" x14ac:dyDescent="0.3">
      <c r="A10" s="36" t="s">
        <v>31</v>
      </c>
      <c r="B10" s="37">
        <v>15</v>
      </c>
      <c r="C10" s="38">
        <f>98886/2087</f>
        <v>47.381887877335892</v>
      </c>
      <c r="D10" s="39">
        <f t="shared" ref="D10:D12" si="0">C10*31.7%</f>
        <v>15.020058457115478</v>
      </c>
      <c r="E10" s="37">
        <v>24</v>
      </c>
      <c r="F10" s="38">
        <f t="shared" ref="F10:F12" si="1">SUM((C10+D10)*E10)*B10</f>
        <v>22464.700680402493</v>
      </c>
      <c r="G10" s="37">
        <v>16</v>
      </c>
      <c r="H10" s="38">
        <f t="shared" ref="H10:H12" si="2">SUM((C10+D10)*G10)*B10</f>
        <v>14976.467120268328</v>
      </c>
      <c r="I10" s="40">
        <f t="shared" ref="I10:I12" si="3">F10+H10</f>
        <v>37441.167800670824</v>
      </c>
    </row>
    <row r="11" spans="1:9" x14ac:dyDescent="0.3">
      <c r="A11" s="36" t="s">
        <v>32</v>
      </c>
      <c r="B11" s="37">
        <v>3</v>
      </c>
      <c r="C11" s="38">
        <f>116854/2087</f>
        <v>55.991375179683757</v>
      </c>
      <c r="D11" s="39">
        <f t="shared" si="0"/>
        <v>17.749265931959751</v>
      </c>
      <c r="E11" s="37">
        <v>24</v>
      </c>
      <c r="F11" s="38">
        <f t="shared" si="1"/>
        <v>5309.3261600383321</v>
      </c>
      <c r="G11" s="37">
        <v>16</v>
      </c>
      <c r="H11" s="38">
        <f t="shared" si="2"/>
        <v>3539.5507733588884</v>
      </c>
      <c r="I11" s="40">
        <f t="shared" si="3"/>
        <v>8848.8769333972195</v>
      </c>
    </row>
    <row r="12" spans="1:9" ht="15" thickBot="1" x14ac:dyDescent="0.35">
      <c r="A12" s="41" t="s">
        <v>33</v>
      </c>
      <c r="B12" s="42">
        <v>3</v>
      </c>
      <c r="C12" s="43">
        <f>137451/2087</f>
        <v>65.860565404887396</v>
      </c>
      <c r="D12" s="44">
        <f t="shared" si="0"/>
        <v>20.877799233349304</v>
      </c>
      <c r="E12" s="42">
        <v>16</v>
      </c>
      <c r="F12" s="43">
        <f t="shared" si="1"/>
        <v>4163.4415026353618</v>
      </c>
      <c r="G12" s="42">
        <v>8</v>
      </c>
      <c r="H12" s="43">
        <f t="shared" si="2"/>
        <v>2081.7207513176809</v>
      </c>
      <c r="I12" s="45">
        <f t="shared" si="3"/>
        <v>6245.1622539530426</v>
      </c>
    </row>
    <row r="13" spans="1:9" ht="15" thickBot="1" x14ac:dyDescent="0.35">
      <c r="A13" s="46"/>
      <c r="B13" s="46"/>
      <c r="C13" s="46"/>
      <c r="D13" s="46"/>
      <c r="E13" s="46"/>
      <c r="F13" s="47">
        <f>SUM(F9:F12)</f>
        <v>157883.30792141831</v>
      </c>
      <c r="G13" s="46"/>
      <c r="H13" s="47">
        <f>SUM(H9:H12)</f>
        <v>104561.63169717298</v>
      </c>
      <c r="I13" s="48">
        <f>SUM(I9:I12)</f>
        <v>262444.93961859128</v>
      </c>
    </row>
    <row r="14" spans="1:9" x14ac:dyDescent="0.3">
      <c r="A14" s="46"/>
      <c r="B14" s="46"/>
      <c r="C14" s="46"/>
      <c r="D14" s="46"/>
      <c r="E14" s="46"/>
      <c r="F14" s="46"/>
      <c r="G14" s="46"/>
      <c r="H14" s="46"/>
      <c r="I14" s="46"/>
    </row>
    <row r="15" spans="1:9" x14ac:dyDescent="0.3">
      <c r="A15" s="49" t="s">
        <v>34</v>
      </c>
      <c r="B15" s="31"/>
      <c r="C15" s="31"/>
      <c r="D15" s="31"/>
      <c r="E15" s="31"/>
      <c r="F15" s="31"/>
      <c r="G15" s="46"/>
      <c r="H15" s="46"/>
      <c r="I15" s="46"/>
    </row>
    <row r="16" spans="1:9" x14ac:dyDescent="0.3">
      <c r="A16" s="346" t="s">
        <v>35</v>
      </c>
      <c r="B16" s="346"/>
      <c r="C16" s="346"/>
      <c r="D16" s="346"/>
      <c r="E16" s="346"/>
      <c r="F16" s="346"/>
      <c r="G16" s="346"/>
      <c r="H16" s="346"/>
      <c r="I16" s="346"/>
    </row>
    <row r="17" spans="1:9" x14ac:dyDescent="0.3">
      <c r="A17" s="50" t="s">
        <v>36</v>
      </c>
      <c r="B17" s="51"/>
      <c r="C17" s="51"/>
      <c r="D17" s="51"/>
      <c r="E17" s="51"/>
      <c r="F17" s="51"/>
      <c r="G17" s="51"/>
      <c r="H17" s="51"/>
      <c r="I17" s="51"/>
    </row>
    <row r="18" spans="1:9" x14ac:dyDescent="0.3">
      <c r="A18" s="51" t="s">
        <v>37</v>
      </c>
      <c r="B18" s="51"/>
      <c r="C18" s="51"/>
      <c r="D18" s="51"/>
      <c r="E18" s="51"/>
      <c r="F18" s="51"/>
      <c r="G18" s="51"/>
      <c r="H18" s="51"/>
      <c r="I18" s="51"/>
    </row>
    <row r="19" spans="1:9" x14ac:dyDescent="0.3">
      <c r="A19" s="51" t="s">
        <v>38</v>
      </c>
      <c r="B19" s="51"/>
      <c r="C19" s="51"/>
      <c r="D19" s="51"/>
      <c r="E19" s="51"/>
      <c r="F19" s="51"/>
      <c r="G19" s="51"/>
      <c r="H19" s="51"/>
      <c r="I19" s="51"/>
    </row>
    <row r="20" spans="1:9" x14ac:dyDescent="0.3">
      <c r="A20" s="52" t="s">
        <v>39</v>
      </c>
      <c r="B20" s="51"/>
      <c r="C20" s="51"/>
      <c r="D20" s="51"/>
      <c r="E20" s="51"/>
      <c r="F20" s="51"/>
      <c r="G20" s="51"/>
      <c r="H20" s="51"/>
      <c r="I20" s="51"/>
    </row>
    <row r="21" spans="1:9" ht="30.75" customHeight="1" x14ac:dyDescent="0.3">
      <c r="A21" s="347" t="s">
        <v>303</v>
      </c>
      <c r="B21" s="348"/>
      <c r="C21" s="348"/>
      <c r="D21" s="53"/>
      <c r="E21" s="54"/>
      <c r="F21" s="54"/>
      <c r="G21" s="52"/>
      <c r="H21" s="51"/>
      <c r="I21" s="51"/>
    </row>
    <row r="22" spans="1:9" ht="30.75" customHeight="1" x14ac:dyDescent="0.3">
      <c r="A22" s="347" t="s">
        <v>304</v>
      </c>
      <c r="B22" s="348"/>
      <c r="C22" s="348"/>
      <c r="D22" s="53"/>
      <c r="E22" s="54"/>
      <c r="F22" s="54"/>
      <c r="G22" s="52"/>
      <c r="H22" s="51"/>
      <c r="I22" s="51"/>
    </row>
    <row r="23" spans="1:9" x14ac:dyDescent="0.3">
      <c r="A23" s="52"/>
      <c r="B23" s="52"/>
      <c r="C23" s="52"/>
      <c r="D23" s="52"/>
      <c r="E23" s="52"/>
      <c r="F23" s="52"/>
      <c r="G23" s="52"/>
      <c r="H23" s="52"/>
      <c r="I23" s="52"/>
    </row>
    <row r="24" spans="1:9" x14ac:dyDescent="0.3">
      <c r="A24" s="52" t="s">
        <v>40</v>
      </c>
      <c r="B24" s="52"/>
      <c r="C24" s="52"/>
      <c r="D24" s="52"/>
      <c r="E24" s="52"/>
      <c r="F24" s="52"/>
      <c r="G24" s="52"/>
      <c r="H24" s="52"/>
      <c r="I24" s="52"/>
    </row>
    <row r="25" spans="1:9" x14ac:dyDescent="0.3">
      <c r="A25" s="52" t="s">
        <v>41</v>
      </c>
      <c r="B25" s="52"/>
      <c r="C25" s="52"/>
      <c r="D25" s="52"/>
      <c r="E25" s="52"/>
      <c r="F25" s="52"/>
      <c r="G25" s="52"/>
      <c r="H25" s="52"/>
      <c r="I25" s="52"/>
    </row>
    <row r="26" spans="1:9" x14ac:dyDescent="0.3">
      <c r="A26" s="52" t="s">
        <v>42</v>
      </c>
      <c r="B26" s="52"/>
      <c r="C26" s="52"/>
      <c r="D26" s="52"/>
      <c r="E26" s="52"/>
      <c r="F26" s="52"/>
      <c r="G26" s="52"/>
      <c r="H26" s="52"/>
      <c r="I26" s="52"/>
    </row>
    <row r="27" spans="1:9" x14ac:dyDescent="0.3">
      <c r="A27" s="55" t="s">
        <v>43</v>
      </c>
      <c r="B27" s="52"/>
      <c r="C27" s="52"/>
      <c r="D27" s="52"/>
      <c r="E27" s="52"/>
      <c r="F27" s="52"/>
      <c r="G27" s="52"/>
      <c r="H27" s="52"/>
      <c r="I27" s="52"/>
    </row>
    <row r="28" spans="1:9" x14ac:dyDescent="0.3">
      <c r="A28" s="56" t="s">
        <v>44</v>
      </c>
      <c r="B28" s="52"/>
      <c r="C28" s="52"/>
      <c r="D28" s="52"/>
      <c r="E28" s="52"/>
      <c r="F28" s="52"/>
      <c r="G28" s="52"/>
      <c r="H28" s="52"/>
      <c r="I28" s="52"/>
    </row>
    <row r="29" spans="1:9" x14ac:dyDescent="0.3">
      <c r="A29" s="56"/>
      <c r="B29" s="52"/>
      <c r="C29" s="52"/>
      <c r="D29" s="52"/>
      <c r="E29" s="52"/>
      <c r="F29" s="52"/>
      <c r="G29" s="52"/>
      <c r="H29" s="52"/>
      <c r="I29" s="52"/>
    </row>
    <row r="30" spans="1:9" x14ac:dyDescent="0.3">
      <c r="A30" s="52" t="s">
        <v>45</v>
      </c>
      <c r="B30" s="52"/>
      <c r="C30" s="52"/>
      <c r="D30" s="52"/>
      <c r="E30" s="52"/>
      <c r="F30" s="52"/>
      <c r="G30" s="52"/>
      <c r="H30" s="52"/>
      <c r="I30" s="52"/>
    </row>
    <row r="31" spans="1:9" x14ac:dyDescent="0.3">
      <c r="A31" s="56" t="s">
        <v>46</v>
      </c>
      <c r="B31" s="52"/>
      <c r="C31" s="52"/>
      <c r="D31" s="52"/>
      <c r="E31" s="52"/>
      <c r="F31" s="52"/>
      <c r="G31" s="52"/>
      <c r="H31" s="52"/>
      <c r="I31" s="52"/>
    </row>
    <row r="32" spans="1:9" x14ac:dyDescent="0.3">
      <c r="A32" s="52"/>
      <c r="B32" s="52"/>
      <c r="C32" s="52"/>
      <c r="D32" s="52"/>
      <c r="E32" s="52"/>
      <c r="F32" s="52"/>
      <c r="G32" s="52"/>
      <c r="H32" s="52"/>
      <c r="I32" s="52"/>
    </row>
    <row r="33" spans="1:9" x14ac:dyDescent="0.3">
      <c r="A33" s="52" t="s">
        <v>47</v>
      </c>
      <c r="B33" s="52"/>
      <c r="C33" s="52"/>
      <c r="D33" s="52"/>
      <c r="E33" s="52"/>
      <c r="F33" s="52"/>
      <c r="G33" s="52"/>
      <c r="H33" s="52"/>
      <c r="I33" s="52"/>
    </row>
    <row r="34" spans="1:9" x14ac:dyDescent="0.3">
      <c r="A34" s="57" t="s">
        <v>48</v>
      </c>
      <c r="B34" s="52"/>
      <c r="C34" s="52"/>
      <c r="D34" s="52"/>
      <c r="E34" s="52"/>
      <c r="F34" s="52"/>
      <c r="G34" s="52"/>
      <c r="H34" s="52"/>
      <c r="I34" s="52"/>
    </row>
    <row r="35" spans="1:9" x14ac:dyDescent="0.3">
      <c r="A35" s="52"/>
      <c r="B35" s="52"/>
      <c r="C35" s="52"/>
      <c r="D35" s="52"/>
      <c r="E35" s="52"/>
      <c r="F35" s="52"/>
      <c r="G35" s="52"/>
      <c r="H35" s="52"/>
      <c r="I35" s="52"/>
    </row>
    <row r="36" spans="1:9" x14ac:dyDescent="0.3">
      <c r="A36" s="52" t="s">
        <v>49</v>
      </c>
      <c r="B36" s="52"/>
      <c r="C36" s="52"/>
      <c r="D36" s="52"/>
      <c r="E36" s="52"/>
      <c r="F36" s="52"/>
      <c r="G36" s="52"/>
      <c r="H36" s="52"/>
      <c r="I36" s="52"/>
    </row>
    <row r="37" spans="1:9" x14ac:dyDescent="0.3">
      <c r="A37" s="56" t="s">
        <v>50</v>
      </c>
      <c r="B37" s="52"/>
      <c r="C37" s="52"/>
      <c r="D37" s="52"/>
      <c r="E37" s="52"/>
      <c r="F37" s="52"/>
      <c r="G37" s="52"/>
      <c r="H37" s="52"/>
      <c r="I37" s="52"/>
    </row>
    <row r="38" spans="1:9" x14ac:dyDescent="0.3">
      <c r="A38" s="52"/>
      <c r="B38" s="52"/>
      <c r="C38" s="52"/>
      <c r="D38" s="52"/>
      <c r="E38" s="52"/>
      <c r="F38" s="52"/>
      <c r="G38" s="52"/>
      <c r="H38" s="52"/>
      <c r="I38" s="52"/>
    </row>
    <row r="39" spans="1:9" x14ac:dyDescent="0.3">
      <c r="A39" s="52" t="s">
        <v>51</v>
      </c>
      <c r="B39" s="52"/>
      <c r="C39" s="52"/>
      <c r="D39" s="52"/>
      <c r="E39" s="52"/>
      <c r="F39" s="52"/>
      <c r="G39" s="52"/>
      <c r="H39" s="52"/>
      <c r="I39" s="52"/>
    </row>
    <row r="40" spans="1:9" x14ac:dyDescent="0.3">
      <c r="A40" s="56" t="s">
        <v>52</v>
      </c>
      <c r="B40" s="52"/>
      <c r="C40" s="52"/>
      <c r="D40" s="52"/>
      <c r="E40" s="52"/>
      <c r="F40" s="52"/>
      <c r="G40" s="52"/>
      <c r="H40" s="52"/>
      <c r="I40" s="52"/>
    </row>
    <row r="41" spans="1:9" x14ac:dyDescent="0.3">
      <c r="A41" s="52"/>
      <c r="B41" s="52"/>
      <c r="C41" s="52"/>
      <c r="D41" s="52"/>
      <c r="E41" s="52"/>
      <c r="F41" s="52"/>
      <c r="G41" s="52"/>
      <c r="H41" s="52"/>
      <c r="I41" s="52"/>
    </row>
    <row r="42" spans="1:9" x14ac:dyDescent="0.3">
      <c r="A42" s="52" t="s">
        <v>53</v>
      </c>
      <c r="B42" s="52"/>
      <c r="C42" s="52"/>
      <c r="D42" s="52"/>
      <c r="E42" s="52"/>
      <c r="F42" s="52"/>
      <c r="G42" s="52"/>
      <c r="H42" s="52"/>
      <c r="I42" s="52"/>
    </row>
    <row r="43" spans="1:9" x14ac:dyDescent="0.3">
      <c r="A43" s="55" t="s">
        <v>54</v>
      </c>
      <c r="B43" s="52"/>
      <c r="C43" s="52"/>
      <c r="D43" s="52"/>
      <c r="E43" s="52"/>
      <c r="F43" s="52"/>
      <c r="G43" s="52"/>
      <c r="H43" s="52"/>
      <c r="I43" s="52"/>
    </row>
    <row r="44" spans="1:9" x14ac:dyDescent="0.3">
      <c r="A44" s="55" t="s">
        <v>55</v>
      </c>
      <c r="B44" s="52"/>
      <c r="C44" s="52"/>
      <c r="D44" s="52"/>
      <c r="E44" s="52"/>
      <c r="F44" s="52"/>
      <c r="G44" s="52"/>
      <c r="H44" s="52"/>
      <c r="I44" s="52"/>
    </row>
  </sheetData>
  <sheetProtection algorithmName="SHA-512" hashValue="NcKbte8ESEVszsYJMCe2IiyKdpEQOS2M++kXrdgYc12+yw4RsdiTjkAxZXBY2he0ulOWCfiice98jhrcjsBX4A==" saltValue="VlD6Gt1Na62+UterSUXdbw==" spinCount="100000" sheet="1" objects="1" scenarios="1"/>
  <mergeCells count="5">
    <mergeCell ref="A3:I3"/>
    <mergeCell ref="A16:I16"/>
    <mergeCell ref="A21:C21"/>
    <mergeCell ref="A22:C22"/>
    <mergeCell ref="A1:I1"/>
  </mergeCells>
  <pageMargins left="0.32" right="0.13" top="0.57999999999999996" bottom="0.35" header="0.23" footer="0.2"/>
  <pageSetup scale="82" fitToWidth="0" orientation="landscape" horizontalDpi="4294967293" verticalDpi="4294967293" r:id="rId1"/>
  <headerFooter>
    <oddFooter>&amp;LVer 1//022018&amp;R
USDA Conference Management - Attachment 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697F6-722D-48B7-84F4-3A7536318060}">
  <sheetPr>
    <tabColor theme="1" tint="0.34998626667073579"/>
    <pageSetUpPr fitToPage="1"/>
  </sheetPr>
  <dimension ref="A1:C32"/>
  <sheetViews>
    <sheetView workbookViewId="0">
      <selection activeCell="B12" sqref="B12"/>
    </sheetView>
  </sheetViews>
  <sheetFormatPr defaultColWidth="8.88671875" defaultRowHeight="15.6" x14ac:dyDescent="0.25"/>
  <cols>
    <col min="1" max="1" width="4.6640625" style="212" customWidth="1"/>
    <col min="2" max="2" width="60.109375" style="211" customWidth="1"/>
    <col min="3" max="3" width="118.33203125" style="211" customWidth="1"/>
    <col min="4" max="16384" width="8.88671875" style="210"/>
  </cols>
  <sheetData>
    <row r="1" spans="1:3" s="175" customFormat="1" ht="79.5" customHeight="1" x14ac:dyDescent="0.3">
      <c r="A1" s="228"/>
      <c r="B1" s="276" t="s">
        <v>258</v>
      </c>
      <c r="C1" s="276"/>
    </row>
    <row r="2" spans="1:3" s="175" customFormat="1" ht="8.25" customHeight="1" x14ac:dyDescent="0.3">
      <c r="A2" s="228"/>
      <c r="B2" s="203"/>
      <c r="C2" s="203"/>
    </row>
    <row r="3" spans="1:3" ht="17.399999999999999" x14ac:dyDescent="0.25">
      <c r="A3" s="277" t="s">
        <v>199</v>
      </c>
      <c r="B3" s="277"/>
      <c r="C3" s="277"/>
    </row>
    <row r="4" spans="1:3" ht="18" thickBot="1" x14ac:dyDescent="0.3">
      <c r="A4" s="278" t="s">
        <v>162</v>
      </c>
      <c r="B4" s="278"/>
      <c r="C4" s="278"/>
    </row>
    <row r="5" spans="1:3" s="159" customFormat="1" ht="18" thickBot="1" x14ac:dyDescent="0.35">
      <c r="A5" s="227"/>
      <c r="B5" s="226" t="s">
        <v>257</v>
      </c>
      <c r="C5" s="225" t="s">
        <v>256</v>
      </c>
    </row>
    <row r="6" spans="1:3" ht="30" customHeight="1" x14ac:dyDescent="0.25">
      <c r="A6" s="224"/>
      <c r="B6" s="223" t="s">
        <v>255</v>
      </c>
      <c r="C6" s="222" t="s">
        <v>180</v>
      </c>
    </row>
    <row r="7" spans="1:3" ht="25.5" customHeight="1" x14ac:dyDescent="0.25">
      <c r="A7" s="218"/>
      <c r="B7" s="221" t="s">
        <v>254</v>
      </c>
      <c r="C7" s="216" t="s">
        <v>253</v>
      </c>
    </row>
    <row r="8" spans="1:3" ht="30" customHeight="1" x14ac:dyDescent="0.25">
      <c r="A8" s="218"/>
      <c r="B8" s="217" t="s">
        <v>252</v>
      </c>
      <c r="C8" s="216" t="s">
        <v>251</v>
      </c>
    </row>
    <row r="9" spans="1:3" ht="30" customHeight="1" x14ac:dyDescent="0.25">
      <c r="A9" s="218"/>
      <c r="B9" s="217" t="s">
        <v>250</v>
      </c>
      <c r="C9" s="216" t="s">
        <v>249</v>
      </c>
    </row>
    <row r="10" spans="1:3" ht="30" customHeight="1" x14ac:dyDescent="0.25">
      <c r="A10" s="218"/>
      <c r="B10" s="217" t="s">
        <v>248</v>
      </c>
      <c r="C10" s="216" t="s">
        <v>247</v>
      </c>
    </row>
    <row r="11" spans="1:3" ht="30" customHeight="1" x14ac:dyDescent="0.25">
      <c r="A11" s="218"/>
      <c r="B11" s="217" t="s">
        <v>246</v>
      </c>
      <c r="C11" s="216" t="s">
        <v>245</v>
      </c>
    </row>
    <row r="12" spans="1:3" ht="39.75" customHeight="1" x14ac:dyDescent="0.25">
      <c r="A12" s="219">
        <v>1</v>
      </c>
      <c r="B12" s="253" t="s">
        <v>244</v>
      </c>
      <c r="C12" s="220" t="s">
        <v>243</v>
      </c>
    </row>
    <row r="13" spans="1:3" ht="60.75" customHeight="1" x14ac:dyDescent="0.25">
      <c r="A13" s="219">
        <v>2</v>
      </c>
      <c r="B13" s="217" t="s">
        <v>242</v>
      </c>
      <c r="C13" s="220" t="s">
        <v>241</v>
      </c>
    </row>
    <row r="14" spans="1:3" ht="39.75" customHeight="1" x14ac:dyDescent="0.25">
      <c r="A14" s="219">
        <v>3</v>
      </c>
      <c r="B14" s="217" t="s">
        <v>240</v>
      </c>
      <c r="C14" s="220" t="s">
        <v>239</v>
      </c>
    </row>
    <row r="15" spans="1:3" ht="25.5" customHeight="1" x14ac:dyDescent="0.25">
      <c r="A15" s="219">
        <v>4</v>
      </c>
      <c r="B15" s="217" t="s">
        <v>8</v>
      </c>
      <c r="C15" s="216" t="s">
        <v>238</v>
      </c>
    </row>
    <row r="16" spans="1:3" ht="25.5" customHeight="1" x14ac:dyDescent="0.25">
      <c r="A16" s="219">
        <v>5</v>
      </c>
      <c r="B16" s="217" t="s">
        <v>7</v>
      </c>
      <c r="C16" s="216" t="s">
        <v>237</v>
      </c>
    </row>
    <row r="17" spans="1:3" ht="25.5" customHeight="1" x14ac:dyDescent="0.25">
      <c r="A17" s="219"/>
      <c r="B17" s="217" t="s">
        <v>236</v>
      </c>
      <c r="C17" s="216" t="s">
        <v>235</v>
      </c>
    </row>
    <row r="18" spans="1:3" ht="25.5" customHeight="1" x14ac:dyDescent="0.25">
      <c r="A18" s="219">
        <v>6</v>
      </c>
      <c r="B18" s="217" t="s">
        <v>234</v>
      </c>
      <c r="C18" s="216" t="s">
        <v>163</v>
      </c>
    </row>
    <row r="19" spans="1:3" ht="36.75" customHeight="1" x14ac:dyDescent="0.25">
      <c r="A19" s="219">
        <v>7</v>
      </c>
      <c r="B19" s="217" t="s">
        <v>233</v>
      </c>
      <c r="C19" s="220" t="s">
        <v>232</v>
      </c>
    </row>
    <row r="20" spans="1:3" ht="25.5" customHeight="1" x14ac:dyDescent="0.25">
      <c r="A20" s="219">
        <v>8</v>
      </c>
      <c r="B20" s="217" t="s">
        <v>136</v>
      </c>
      <c r="C20" s="216" t="s">
        <v>171</v>
      </c>
    </row>
    <row r="21" spans="1:3" ht="25.5" customHeight="1" x14ac:dyDescent="0.25">
      <c r="A21" s="219">
        <v>9</v>
      </c>
      <c r="B21" s="217" t="s">
        <v>137</v>
      </c>
      <c r="C21" s="216" t="s">
        <v>165</v>
      </c>
    </row>
    <row r="22" spans="1:3" ht="25.5" customHeight="1" x14ac:dyDescent="0.25">
      <c r="A22" s="219">
        <v>10</v>
      </c>
      <c r="B22" s="217" t="s">
        <v>231</v>
      </c>
      <c r="C22" s="216" t="s">
        <v>166</v>
      </c>
    </row>
    <row r="23" spans="1:3" ht="25.5" customHeight="1" x14ac:dyDescent="0.25">
      <c r="A23" s="219">
        <v>11</v>
      </c>
      <c r="B23" s="217" t="s">
        <v>101</v>
      </c>
      <c r="C23" s="216" t="s">
        <v>230</v>
      </c>
    </row>
    <row r="24" spans="1:3" ht="25.5" customHeight="1" x14ac:dyDescent="0.25">
      <c r="A24" s="219">
        <v>12</v>
      </c>
      <c r="B24" s="217" t="s">
        <v>229</v>
      </c>
      <c r="C24" s="216" t="s">
        <v>228</v>
      </c>
    </row>
    <row r="25" spans="1:3" ht="25.5" customHeight="1" x14ac:dyDescent="0.25">
      <c r="A25" s="218"/>
      <c r="B25" s="217" t="s">
        <v>227</v>
      </c>
      <c r="C25" s="216" t="s">
        <v>226</v>
      </c>
    </row>
    <row r="26" spans="1:3" ht="25.5" customHeight="1" x14ac:dyDescent="0.25">
      <c r="A26" s="218"/>
      <c r="B26" s="217" t="s">
        <v>225</v>
      </c>
      <c r="C26" s="216" t="s">
        <v>224</v>
      </c>
    </row>
    <row r="27" spans="1:3" ht="25.5" customHeight="1" x14ac:dyDescent="0.25">
      <c r="A27" s="218"/>
      <c r="B27" s="217" t="s">
        <v>223</v>
      </c>
      <c r="C27" s="216" t="s">
        <v>222</v>
      </c>
    </row>
    <row r="28" spans="1:3" ht="25.5" customHeight="1" x14ac:dyDescent="0.25">
      <c r="A28" s="218"/>
      <c r="B28" s="217" t="s">
        <v>221</v>
      </c>
      <c r="C28" s="216" t="s">
        <v>220</v>
      </c>
    </row>
    <row r="29" spans="1:3" ht="25.5" customHeight="1" x14ac:dyDescent="0.25">
      <c r="A29" s="218"/>
      <c r="B29" s="217" t="s">
        <v>219</v>
      </c>
      <c r="C29" s="216" t="s">
        <v>218</v>
      </c>
    </row>
    <row r="30" spans="1:3" ht="25.5" customHeight="1" x14ac:dyDescent="0.25">
      <c r="A30" s="218"/>
      <c r="B30" s="217" t="s">
        <v>217</v>
      </c>
      <c r="C30" s="216" t="s">
        <v>216</v>
      </c>
    </row>
    <row r="31" spans="1:3" ht="25.5" customHeight="1" x14ac:dyDescent="0.25">
      <c r="A31" s="218"/>
      <c r="B31" s="217" t="s">
        <v>215</v>
      </c>
      <c r="C31" s="216" t="s">
        <v>214</v>
      </c>
    </row>
    <row r="32" spans="1:3" ht="25.5" customHeight="1" thickBot="1" x14ac:dyDescent="0.3">
      <c r="A32" s="215"/>
      <c r="B32" s="214" t="s">
        <v>213</v>
      </c>
      <c r="C32" s="213" t="s">
        <v>212</v>
      </c>
    </row>
  </sheetData>
  <mergeCells count="3">
    <mergeCell ref="A3:C3"/>
    <mergeCell ref="A4:C4"/>
    <mergeCell ref="B1:C1"/>
  </mergeCells>
  <pageMargins left="0.38" right="0.25" top="0.75" bottom="0.59" header="0.3" footer="0.3"/>
  <pageSetup scale="61" fitToHeight="0" orientation="portrait" horizontalDpi="4294967293" verticalDpi="4294967293" r:id="rId1"/>
  <headerFooter>
    <oddHeader>&amp;C&amp;"Times New Roman,Bold"&amp;18LOCATION COST COMPARISON WORKSHEET
LOCATION COST ESTIMATE WORKSHEET</oddHeader>
    <oddFooter>&amp;Lver 06252018&amp;C&amp;A&amp;R&amp;P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R75"/>
  <sheetViews>
    <sheetView zoomScale="87" zoomScaleNormal="87" workbookViewId="0">
      <selection activeCell="C177" sqref="C177"/>
    </sheetView>
  </sheetViews>
  <sheetFormatPr defaultColWidth="9.109375" defaultRowHeight="12.75" customHeight="1" x14ac:dyDescent="0.25"/>
  <cols>
    <col min="1" max="1" width="11.6640625" style="4" customWidth="1"/>
    <col min="2" max="2" width="25" style="9" customWidth="1"/>
    <col min="3" max="3" width="23.6640625" style="4" customWidth="1"/>
    <col min="4" max="4" width="18.44140625" style="4" customWidth="1"/>
    <col min="5" max="5" width="20" style="4" customWidth="1"/>
    <col min="6" max="6" width="16.44140625" style="4" customWidth="1"/>
    <col min="7" max="7" width="15.44140625" style="8" customWidth="1"/>
    <col min="8" max="8" width="14" style="8" customWidth="1"/>
    <col min="9" max="9" width="12.109375" style="3" customWidth="1"/>
    <col min="10" max="10" width="16.88671875" style="8" customWidth="1"/>
    <col min="11" max="11" width="13.5546875" style="3" customWidth="1"/>
    <col min="12" max="12" width="14.5546875" style="4" customWidth="1"/>
    <col min="13" max="13" width="19.33203125" style="8" customWidth="1"/>
    <col min="14" max="14" width="17.88671875" style="3" customWidth="1"/>
    <col min="15" max="15" width="13.109375" style="3" customWidth="1"/>
    <col min="16" max="16" width="18" style="10" customWidth="1"/>
    <col min="17" max="17" width="19.5546875" style="3" customWidth="1"/>
    <col min="18" max="18" width="31.33203125" style="3" customWidth="1"/>
    <col min="19" max="16384" width="9.109375" style="4"/>
  </cols>
  <sheetData>
    <row r="1" spans="1:18" ht="26.25" customHeight="1" thickBot="1" x14ac:dyDescent="0.3">
      <c r="A1" s="279" t="s">
        <v>78</v>
      </c>
      <c r="B1" s="279"/>
      <c r="C1" s="279"/>
      <c r="D1" s="279"/>
      <c r="E1" s="279"/>
      <c r="F1" s="279"/>
      <c r="G1" s="279"/>
      <c r="H1" s="279"/>
      <c r="I1" s="279"/>
      <c r="J1" s="279"/>
      <c r="K1" s="279"/>
      <c r="L1" s="279"/>
      <c r="M1" s="279"/>
      <c r="N1" s="279"/>
      <c r="O1" s="279"/>
      <c r="P1" s="279"/>
      <c r="Q1" s="279"/>
      <c r="R1" s="279"/>
    </row>
    <row r="2" spans="1:18" s="20" customFormat="1" ht="27" customHeight="1" thickBot="1" x14ac:dyDescent="0.35">
      <c r="B2" s="91" t="s">
        <v>68</v>
      </c>
      <c r="C2" s="280"/>
      <c r="D2" s="280"/>
      <c r="E2" s="280"/>
      <c r="F2" s="281"/>
      <c r="G2" s="68"/>
      <c r="H2" s="282" t="s">
        <v>69</v>
      </c>
      <c r="I2" s="283"/>
      <c r="J2" s="284"/>
      <c r="M2" s="282" t="s">
        <v>204</v>
      </c>
      <c r="N2" s="283"/>
      <c r="O2" s="284"/>
      <c r="P2" s="68"/>
      <c r="Q2" s="22"/>
      <c r="R2" s="22"/>
    </row>
    <row r="3" spans="1:18" s="20" customFormat="1" ht="27" customHeight="1" thickBot="1" x14ac:dyDescent="0.35">
      <c r="B3" s="92" t="s">
        <v>61</v>
      </c>
      <c r="C3" s="285"/>
      <c r="D3" s="285"/>
      <c r="E3" s="285"/>
      <c r="F3" s="286"/>
      <c r="G3" s="68"/>
      <c r="H3" s="97" t="s">
        <v>70</v>
      </c>
      <c r="I3" s="97" t="s">
        <v>71</v>
      </c>
      <c r="J3" s="98" t="s">
        <v>5</v>
      </c>
      <c r="M3" s="287" t="s">
        <v>124</v>
      </c>
      <c r="N3" s="288"/>
      <c r="O3" s="101">
        <f>(F5-D5)+1</f>
        <v>1</v>
      </c>
      <c r="P3" s="22"/>
      <c r="Q3" s="22"/>
    </row>
    <row r="4" spans="1:18" s="20" customFormat="1" ht="27" customHeight="1" thickBot="1" x14ac:dyDescent="0.4">
      <c r="B4" s="92" t="s">
        <v>62</v>
      </c>
      <c r="C4" s="94" t="s">
        <v>63</v>
      </c>
      <c r="D4" s="67"/>
      <c r="E4" s="94" t="s">
        <v>64</v>
      </c>
      <c r="F4" s="69"/>
      <c r="G4" s="70"/>
      <c r="H4" s="134">
        <v>86</v>
      </c>
      <c r="I4" s="135">
        <v>66</v>
      </c>
      <c r="J4" s="136">
        <f>H4+I4</f>
        <v>152</v>
      </c>
      <c r="M4" s="91" t="s">
        <v>22</v>
      </c>
      <c r="N4" s="91"/>
      <c r="O4" s="102">
        <f>COUNTA(B10:B55)</f>
        <v>0</v>
      </c>
      <c r="P4" s="22"/>
      <c r="Q4" s="22"/>
    </row>
    <row r="5" spans="1:18" s="20" customFormat="1" ht="27" customHeight="1" thickBot="1" x14ac:dyDescent="0.4">
      <c r="B5" s="93" t="s">
        <v>65</v>
      </c>
      <c r="C5" s="95" t="s">
        <v>66</v>
      </c>
      <c r="D5" s="66"/>
      <c r="E5" s="96" t="s">
        <v>67</v>
      </c>
      <c r="F5" s="73"/>
      <c r="G5" s="70"/>
      <c r="H5" s="289" t="s">
        <v>72</v>
      </c>
      <c r="I5" s="289"/>
      <c r="J5" s="289"/>
      <c r="M5" s="91" t="s">
        <v>75</v>
      </c>
      <c r="N5" s="91"/>
      <c r="O5" s="137" t="str">
        <f>IFERROR(O6/O3,"")</f>
        <v/>
      </c>
      <c r="P5" s="290" t="s">
        <v>138</v>
      </c>
      <c r="Q5" s="291"/>
    </row>
    <row r="6" spans="1:18" s="20" customFormat="1" ht="27" customHeight="1" thickBot="1" x14ac:dyDescent="0.35">
      <c r="B6" s="68"/>
      <c r="C6" s="71"/>
      <c r="E6" s="72"/>
      <c r="F6" s="70"/>
      <c r="G6" s="70"/>
      <c r="H6" s="292" t="s">
        <v>73</v>
      </c>
      <c r="I6" s="292"/>
      <c r="J6" s="292"/>
      <c r="M6" s="103" t="s">
        <v>123</v>
      </c>
      <c r="N6" s="103"/>
      <c r="O6" s="138" t="str">
        <f>IFERROR(P68/O4,"")</f>
        <v/>
      </c>
      <c r="P6" s="290"/>
      <c r="Q6" s="291"/>
    </row>
    <row r="7" spans="1:18" s="20" customFormat="1" ht="24" customHeight="1" thickBot="1" x14ac:dyDescent="0.3">
      <c r="B7" s="293"/>
      <c r="C7" s="293"/>
      <c r="D7" s="293"/>
      <c r="G7" s="21"/>
      <c r="H7" s="21"/>
      <c r="I7" s="22"/>
      <c r="J7" s="21"/>
      <c r="K7" s="22"/>
      <c r="M7" s="21"/>
      <c r="N7" s="22"/>
      <c r="O7" s="22"/>
      <c r="P7" s="23"/>
      <c r="Q7" s="22"/>
      <c r="R7" s="22"/>
    </row>
    <row r="8" spans="1:18" s="11" customFormat="1" ht="24.75" customHeight="1" thickBot="1" x14ac:dyDescent="0.3">
      <c r="A8" s="99" t="s">
        <v>59</v>
      </c>
      <c r="B8" s="100">
        <f>COUNTA(B10:B55)</f>
        <v>0</v>
      </c>
      <c r="C8" s="100"/>
      <c r="D8" s="100"/>
      <c r="E8" s="100"/>
      <c r="F8" s="100"/>
      <c r="G8" s="153">
        <f>SUM(G10:G55)</f>
        <v>0</v>
      </c>
      <c r="H8" s="153">
        <f t="shared" ref="H8:P8" si="0">SUM(H10:H55)</f>
        <v>0</v>
      </c>
      <c r="I8" s="153" t="s">
        <v>36</v>
      </c>
      <c r="J8" s="153">
        <f t="shared" si="0"/>
        <v>0</v>
      </c>
      <c r="K8" s="153" t="s">
        <v>36</v>
      </c>
      <c r="L8" s="153">
        <f t="shared" si="0"/>
        <v>0</v>
      </c>
      <c r="M8" s="153">
        <f t="shared" si="0"/>
        <v>0</v>
      </c>
      <c r="N8" s="153">
        <f t="shared" si="0"/>
        <v>0</v>
      </c>
      <c r="O8" s="153">
        <f t="shared" si="0"/>
        <v>0</v>
      </c>
      <c r="P8" s="152">
        <f t="shared" si="0"/>
        <v>0</v>
      </c>
    </row>
    <row r="9" spans="1:18" s="2" customFormat="1" ht="72.599999999999994" thickBot="1" x14ac:dyDescent="0.3">
      <c r="A9" s="191"/>
      <c r="B9" s="192" t="s">
        <v>80</v>
      </c>
      <c r="C9" s="192" t="s">
        <v>82</v>
      </c>
      <c r="D9" s="192" t="s">
        <v>97</v>
      </c>
      <c r="E9" s="192" t="s">
        <v>81</v>
      </c>
      <c r="F9" s="192" t="s">
        <v>125</v>
      </c>
      <c r="G9" s="193" t="s">
        <v>120</v>
      </c>
      <c r="H9" s="194" t="s">
        <v>126</v>
      </c>
      <c r="I9" s="192" t="s">
        <v>127</v>
      </c>
      <c r="J9" s="193" t="s">
        <v>128</v>
      </c>
      <c r="K9" s="192" t="s">
        <v>56</v>
      </c>
      <c r="L9" s="193" t="s">
        <v>129</v>
      </c>
      <c r="M9" s="195" t="s">
        <v>130</v>
      </c>
      <c r="N9" s="195" t="s">
        <v>122</v>
      </c>
      <c r="O9" s="192" t="s">
        <v>101</v>
      </c>
      <c r="P9" s="196" t="s">
        <v>131</v>
      </c>
      <c r="Q9" s="197" t="s">
        <v>182</v>
      </c>
    </row>
    <row r="10" spans="1:18" s="6" customFormat="1" ht="24.9" customHeight="1" x14ac:dyDescent="0.25">
      <c r="A10" s="182">
        <v>1</v>
      </c>
      <c r="B10" s="183"/>
      <c r="C10" s="182"/>
      <c r="D10" s="182"/>
      <c r="E10" s="182"/>
      <c r="F10" s="182"/>
      <c r="G10" s="184">
        <f>IF(ISERROR(VLOOKUP(F10,'DD List Data'!B$23:E$38,4,0)*$O$3),0,VLOOKUP(F10,'DD List Data'!B$23:E$38,4,0)*$O$3)</f>
        <v>0</v>
      </c>
      <c r="H10" s="185"/>
      <c r="I10" s="182"/>
      <c r="J10" s="186">
        <f>I10*$H$4</f>
        <v>0</v>
      </c>
      <c r="K10" s="187"/>
      <c r="L10" s="186">
        <f>$I$4*K10</f>
        <v>0</v>
      </c>
      <c r="M10" s="188"/>
      <c r="N10" s="188"/>
      <c r="O10" s="185"/>
      <c r="P10" s="189"/>
      <c r="Q10" s="190"/>
    </row>
    <row r="11" spans="1:18" s="6" customFormat="1" ht="24.9" customHeight="1" x14ac:dyDescent="0.25">
      <c r="A11" s="5">
        <v>2</v>
      </c>
      <c r="B11" s="7"/>
      <c r="C11" s="5"/>
      <c r="D11" s="5"/>
      <c r="E11" s="5"/>
      <c r="F11" s="5"/>
      <c r="G11" s="125">
        <f>IF(ISERROR(VLOOKUP(F11,'DD List Data'!B$23:E$38,4,0)*$O$3),0,VLOOKUP(F11,'DD List Data'!B$23:E$38,4,0)*$O$3)</f>
        <v>0</v>
      </c>
      <c r="H11" s="126"/>
      <c r="I11" s="5"/>
      <c r="J11" s="127">
        <f t="shared" ref="J11:J55" si="1">I11*$H$4</f>
        <v>0</v>
      </c>
      <c r="K11" s="151"/>
      <c r="L11" s="127">
        <f t="shared" ref="L11:L55" si="2">$I$4*K11</f>
        <v>0</v>
      </c>
      <c r="M11" s="128"/>
      <c r="N11" s="128"/>
      <c r="O11" s="126"/>
      <c r="P11" s="129"/>
      <c r="Q11" s="178"/>
    </row>
    <row r="12" spans="1:18" s="6" customFormat="1" ht="24.9" customHeight="1" x14ac:dyDescent="0.25">
      <c r="A12" s="5">
        <v>3</v>
      </c>
      <c r="B12" s="7"/>
      <c r="C12" s="5"/>
      <c r="D12" s="5"/>
      <c r="E12" s="5"/>
      <c r="F12" s="5"/>
      <c r="G12" s="125">
        <f>IF(ISERROR(VLOOKUP(F12,'DD List Data'!B$23:E$38,4,0)*$O$3),0,VLOOKUP(F12,'DD List Data'!B$23:E$38,4,0)*$O$3)</f>
        <v>0</v>
      </c>
      <c r="H12" s="126"/>
      <c r="I12" s="5"/>
      <c r="J12" s="127">
        <f t="shared" si="1"/>
        <v>0</v>
      </c>
      <c r="K12" s="151"/>
      <c r="L12" s="127">
        <f t="shared" si="2"/>
        <v>0</v>
      </c>
      <c r="M12" s="128"/>
      <c r="N12" s="128"/>
      <c r="O12" s="126"/>
      <c r="P12" s="129"/>
      <c r="Q12" s="178"/>
    </row>
    <row r="13" spans="1:18" s="6" customFormat="1" ht="24.9" customHeight="1" x14ac:dyDescent="0.25">
      <c r="A13" s="5">
        <v>4</v>
      </c>
      <c r="B13" s="7"/>
      <c r="C13" s="5"/>
      <c r="D13" s="5"/>
      <c r="E13" s="5"/>
      <c r="F13" s="5"/>
      <c r="G13" s="125">
        <f>IF(ISERROR(VLOOKUP(F13,'DD List Data'!B$23:E$38,4,0)*$O$3),0,VLOOKUP(F13,'DD List Data'!B$23:E$38,4,0)*$O$3)</f>
        <v>0</v>
      </c>
      <c r="H13" s="126"/>
      <c r="I13" s="5"/>
      <c r="J13" s="127">
        <f t="shared" si="1"/>
        <v>0</v>
      </c>
      <c r="K13" s="151"/>
      <c r="L13" s="127">
        <f t="shared" si="2"/>
        <v>0</v>
      </c>
      <c r="M13" s="128"/>
      <c r="N13" s="128"/>
      <c r="O13" s="126"/>
      <c r="P13" s="129"/>
      <c r="Q13" s="178"/>
    </row>
    <row r="14" spans="1:18" s="6" customFormat="1" ht="24.9" customHeight="1" x14ac:dyDescent="0.25">
      <c r="A14" s="5">
        <v>5</v>
      </c>
      <c r="B14" s="7"/>
      <c r="C14" s="5"/>
      <c r="D14" s="5"/>
      <c r="E14" s="5"/>
      <c r="F14" s="5"/>
      <c r="G14" s="125">
        <f>IF(ISERROR(VLOOKUP(F14,'DD List Data'!B$23:E$38,4,0)*$O$3),0,VLOOKUP(F14,'DD List Data'!B$23:E$38,4,0)*$O$3)</f>
        <v>0</v>
      </c>
      <c r="H14" s="126"/>
      <c r="I14" s="5"/>
      <c r="J14" s="127">
        <f t="shared" si="1"/>
        <v>0</v>
      </c>
      <c r="K14" s="151"/>
      <c r="L14" s="127">
        <f t="shared" si="2"/>
        <v>0</v>
      </c>
      <c r="M14" s="128"/>
      <c r="N14" s="128"/>
      <c r="O14" s="126"/>
      <c r="P14" s="129"/>
      <c r="Q14" s="178"/>
    </row>
    <row r="15" spans="1:18" s="6" customFormat="1" ht="24.9" customHeight="1" x14ac:dyDescent="0.25">
      <c r="A15" s="5">
        <v>6</v>
      </c>
      <c r="B15" s="7"/>
      <c r="C15" s="5"/>
      <c r="D15" s="5"/>
      <c r="E15" s="5"/>
      <c r="F15" s="5"/>
      <c r="G15" s="125">
        <f>IF(ISERROR(VLOOKUP(F15,'DD List Data'!B$23:E$38,4,0)*$O$3),0,VLOOKUP(F15,'DD List Data'!B$23:E$38,4,0)*$O$3)</f>
        <v>0</v>
      </c>
      <c r="H15" s="126"/>
      <c r="I15" s="5"/>
      <c r="J15" s="127">
        <f t="shared" si="1"/>
        <v>0</v>
      </c>
      <c r="K15" s="151"/>
      <c r="L15" s="127">
        <f t="shared" si="2"/>
        <v>0</v>
      </c>
      <c r="M15" s="128"/>
      <c r="N15" s="128"/>
      <c r="O15" s="126"/>
      <c r="P15" s="129"/>
      <c r="Q15" s="178"/>
    </row>
    <row r="16" spans="1:18" s="6" customFormat="1" ht="24.9" customHeight="1" x14ac:dyDescent="0.25">
      <c r="A16" s="5">
        <v>7</v>
      </c>
      <c r="B16" s="7"/>
      <c r="C16" s="5"/>
      <c r="D16" s="5"/>
      <c r="E16" s="5"/>
      <c r="F16" s="5"/>
      <c r="G16" s="125">
        <f>IF(ISERROR(VLOOKUP(F16,'DD List Data'!B$23:E$38,4,0)*$O$3),0,VLOOKUP(F16,'DD List Data'!B$23:E$38,4,0)*$O$3)</f>
        <v>0</v>
      </c>
      <c r="H16" s="126"/>
      <c r="I16" s="5"/>
      <c r="J16" s="127">
        <f t="shared" si="1"/>
        <v>0</v>
      </c>
      <c r="K16" s="151"/>
      <c r="L16" s="127">
        <f t="shared" si="2"/>
        <v>0</v>
      </c>
      <c r="M16" s="128"/>
      <c r="N16" s="128"/>
      <c r="O16" s="126"/>
      <c r="P16" s="129"/>
      <c r="Q16" s="178"/>
    </row>
    <row r="17" spans="1:17" s="6" customFormat="1" ht="24.9" customHeight="1" x14ac:dyDescent="0.25">
      <c r="A17" s="5">
        <v>8</v>
      </c>
      <c r="B17" s="7"/>
      <c r="C17" s="5"/>
      <c r="D17" s="5"/>
      <c r="E17" s="5"/>
      <c r="F17" s="5"/>
      <c r="G17" s="125">
        <f>IF(ISERROR(VLOOKUP(F17,'DD List Data'!B$23:E$38,4,0)*$O$3),0,VLOOKUP(F17,'DD List Data'!B$23:E$38,4,0)*$O$3)</f>
        <v>0</v>
      </c>
      <c r="H17" s="126"/>
      <c r="I17" s="5"/>
      <c r="J17" s="127">
        <f t="shared" si="1"/>
        <v>0</v>
      </c>
      <c r="K17" s="151"/>
      <c r="L17" s="127">
        <f t="shared" si="2"/>
        <v>0</v>
      </c>
      <c r="M17" s="128"/>
      <c r="N17" s="128"/>
      <c r="O17" s="126"/>
      <c r="P17" s="129"/>
      <c r="Q17" s="178"/>
    </row>
    <row r="18" spans="1:17" s="6" customFormat="1" ht="24.9" customHeight="1" x14ac:dyDescent="0.25">
      <c r="A18" s="5">
        <v>9</v>
      </c>
      <c r="B18" s="7"/>
      <c r="C18" s="5"/>
      <c r="D18" s="5"/>
      <c r="E18" s="5"/>
      <c r="F18" s="5"/>
      <c r="G18" s="125">
        <f>IF(ISERROR(VLOOKUP(F18,'DD List Data'!B$23:E$38,4,0)*$O$3),0,VLOOKUP(F18,'DD List Data'!B$23:E$38,4,0)*$O$3)</f>
        <v>0</v>
      </c>
      <c r="H18" s="126"/>
      <c r="I18" s="5"/>
      <c r="J18" s="127">
        <f t="shared" si="1"/>
        <v>0</v>
      </c>
      <c r="K18" s="151"/>
      <c r="L18" s="127">
        <f t="shared" si="2"/>
        <v>0</v>
      </c>
      <c r="M18" s="128"/>
      <c r="N18" s="128"/>
      <c r="O18" s="126"/>
      <c r="P18" s="129"/>
      <c r="Q18" s="178"/>
    </row>
    <row r="19" spans="1:17" s="6" customFormat="1" ht="24.9" customHeight="1" x14ac:dyDescent="0.25">
      <c r="A19" s="5">
        <v>10</v>
      </c>
      <c r="B19" s="7"/>
      <c r="C19" s="5"/>
      <c r="D19" s="5"/>
      <c r="E19" s="5"/>
      <c r="F19" s="5"/>
      <c r="G19" s="125">
        <f>IF(ISERROR(VLOOKUP(F19,'DD List Data'!B$23:E$38,4,0)*$O$3),0,VLOOKUP(F19,'DD List Data'!B$23:E$38,4,0)*$O$3)</f>
        <v>0</v>
      </c>
      <c r="H19" s="126"/>
      <c r="I19" s="5"/>
      <c r="J19" s="127">
        <f t="shared" si="1"/>
        <v>0</v>
      </c>
      <c r="K19" s="151"/>
      <c r="L19" s="127">
        <f t="shared" si="2"/>
        <v>0</v>
      </c>
      <c r="M19" s="128"/>
      <c r="N19" s="128"/>
      <c r="O19" s="126"/>
      <c r="P19" s="129"/>
      <c r="Q19" s="178"/>
    </row>
    <row r="20" spans="1:17" s="6" customFormat="1" ht="24.9" customHeight="1" x14ac:dyDescent="0.25">
      <c r="A20" s="5">
        <v>11</v>
      </c>
      <c r="B20" s="7"/>
      <c r="C20" s="5"/>
      <c r="D20" s="5"/>
      <c r="E20" s="5"/>
      <c r="F20" s="5"/>
      <c r="G20" s="125">
        <f>IF(ISERROR(VLOOKUP(F20,'DD List Data'!B$23:E$38,4,0)*$O$3),0,VLOOKUP(F20,'DD List Data'!B$23:E$38,4,0)*$O$3)</f>
        <v>0</v>
      </c>
      <c r="H20" s="126"/>
      <c r="I20" s="5"/>
      <c r="J20" s="127">
        <f t="shared" si="1"/>
        <v>0</v>
      </c>
      <c r="K20" s="151"/>
      <c r="L20" s="127">
        <f t="shared" si="2"/>
        <v>0</v>
      </c>
      <c r="M20" s="128"/>
      <c r="N20" s="128"/>
      <c r="O20" s="126"/>
      <c r="P20" s="129"/>
      <c r="Q20" s="178"/>
    </row>
    <row r="21" spans="1:17" s="6" customFormat="1" ht="24.9" customHeight="1" x14ac:dyDescent="0.25">
      <c r="A21" s="5">
        <v>12</v>
      </c>
      <c r="B21" s="7"/>
      <c r="C21" s="5"/>
      <c r="D21" s="5"/>
      <c r="E21" s="5"/>
      <c r="F21" s="5"/>
      <c r="G21" s="125">
        <f>IF(ISERROR(VLOOKUP(F21,'DD List Data'!B$23:E$38,4,0)*$O$3),0,VLOOKUP(F21,'DD List Data'!B$23:E$38,4,0)*$O$3)</f>
        <v>0</v>
      </c>
      <c r="H21" s="126"/>
      <c r="I21" s="5"/>
      <c r="J21" s="127">
        <f t="shared" si="1"/>
        <v>0</v>
      </c>
      <c r="K21" s="151"/>
      <c r="L21" s="127">
        <f t="shared" si="2"/>
        <v>0</v>
      </c>
      <c r="M21" s="128"/>
      <c r="N21" s="128"/>
      <c r="O21" s="126"/>
      <c r="P21" s="129"/>
      <c r="Q21" s="178"/>
    </row>
    <row r="22" spans="1:17" s="6" customFormat="1" ht="24.9" customHeight="1" x14ac:dyDescent="0.25">
      <c r="A22" s="5">
        <v>13</v>
      </c>
      <c r="B22" s="7"/>
      <c r="C22" s="5"/>
      <c r="D22" s="5"/>
      <c r="E22" s="5"/>
      <c r="F22" s="5"/>
      <c r="G22" s="125">
        <f>IF(ISERROR(VLOOKUP(F22,'DD List Data'!B$23:E$38,4,0)*$O$3),0,VLOOKUP(F22,'DD List Data'!B$23:E$38,4,0)*$O$3)</f>
        <v>0</v>
      </c>
      <c r="H22" s="126"/>
      <c r="I22" s="5"/>
      <c r="J22" s="127">
        <f t="shared" si="1"/>
        <v>0</v>
      </c>
      <c r="K22" s="151"/>
      <c r="L22" s="127">
        <f t="shared" si="2"/>
        <v>0</v>
      </c>
      <c r="M22" s="128"/>
      <c r="N22" s="128"/>
      <c r="O22" s="126"/>
      <c r="P22" s="129"/>
      <c r="Q22" s="178"/>
    </row>
    <row r="23" spans="1:17" s="6" customFormat="1" ht="24.9" customHeight="1" x14ac:dyDescent="0.25">
      <c r="A23" s="5">
        <v>14</v>
      </c>
      <c r="B23" s="7"/>
      <c r="C23" s="5"/>
      <c r="D23" s="5"/>
      <c r="E23" s="5"/>
      <c r="F23" s="5"/>
      <c r="G23" s="125">
        <f>IF(ISERROR(VLOOKUP(F23,'DD List Data'!B$23:E$38,4,0)*$O$3),0,VLOOKUP(F23,'DD List Data'!B$23:E$38,4,0)*$O$3)</f>
        <v>0</v>
      </c>
      <c r="H23" s="126"/>
      <c r="I23" s="5"/>
      <c r="J23" s="127">
        <f t="shared" si="1"/>
        <v>0</v>
      </c>
      <c r="K23" s="151"/>
      <c r="L23" s="127">
        <f t="shared" si="2"/>
        <v>0</v>
      </c>
      <c r="M23" s="128"/>
      <c r="N23" s="128"/>
      <c r="O23" s="126"/>
      <c r="P23" s="129"/>
      <c r="Q23" s="178"/>
    </row>
    <row r="24" spans="1:17" s="6" customFormat="1" ht="24.9" customHeight="1" x14ac:dyDescent="0.25">
      <c r="A24" s="5">
        <v>15</v>
      </c>
      <c r="B24" s="7"/>
      <c r="C24" s="5"/>
      <c r="D24" s="5"/>
      <c r="E24" s="5"/>
      <c r="F24" s="5"/>
      <c r="G24" s="125">
        <f>IF(ISERROR(VLOOKUP(F24,'DD List Data'!B$23:E$38,4,0)*$O$3),0,VLOOKUP(F24,'DD List Data'!B$23:E$38,4,0)*$O$3)</f>
        <v>0</v>
      </c>
      <c r="H24" s="126"/>
      <c r="I24" s="5"/>
      <c r="J24" s="127">
        <f t="shared" si="1"/>
        <v>0</v>
      </c>
      <c r="K24" s="151"/>
      <c r="L24" s="127">
        <f t="shared" si="2"/>
        <v>0</v>
      </c>
      <c r="M24" s="128"/>
      <c r="N24" s="128"/>
      <c r="O24" s="126"/>
      <c r="P24" s="129"/>
      <c r="Q24" s="178"/>
    </row>
    <row r="25" spans="1:17" s="6" customFormat="1" ht="24.9" customHeight="1" x14ac:dyDescent="0.25">
      <c r="A25" s="5">
        <v>16</v>
      </c>
      <c r="B25" s="7"/>
      <c r="C25" s="5"/>
      <c r="D25" s="5"/>
      <c r="E25" s="5"/>
      <c r="F25" s="5"/>
      <c r="G25" s="125">
        <f>IF(ISERROR(VLOOKUP(F25,'DD List Data'!B$23:E$38,4,0)*$O$3),0,VLOOKUP(F25,'DD List Data'!B$23:E$38,4,0)*$O$3)</f>
        <v>0</v>
      </c>
      <c r="H25" s="126"/>
      <c r="I25" s="5"/>
      <c r="J25" s="127">
        <f t="shared" si="1"/>
        <v>0</v>
      </c>
      <c r="K25" s="151"/>
      <c r="L25" s="127">
        <f t="shared" si="2"/>
        <v>0</v>
      </c>
      <c r="M25" s="128"/>
      <c r="N25" s="128"/>
      <c r="O25" s="126"/>
      <c r="P25" s="129"/>
      <c r="Q25" s="178"/>
    </row>
    <row r="26" spans="1:17" s="6" customFormat="1" ht="24.9" customHeight="1" x14ac:dyDescent="0.25">
      <c r="A26" s="5">
        <v>17</v>
      </c>
      <c r="B26" s="7"/>
      <c r="C26" s="5"/>
      <c r="D26" s="5"/>
      <c r="E26" s="5"/>
      <c r="F26" s="5"/>
      <c r="G26" s="125">
        <f>IF(ISERROR(VLOOKUP(F26,'DD List Data'!B$23:E$38,4,0)*$O$3),0,VLOOKUP(F26,'DD List Data'!B$23:E$38,4,0)*$O$3)</f>
        <v>0</v>
      </c>
      <c r="H26" s="126"/>
      <c r="I26" s="5"/>
      <c r="J26" s="127">
        <f t="shared" si="1"/>
        <v>0</v>
      </c>
      <c r="K26" s="151"/>
      <c r="L26" s="127">
        <f t="shared" si="2"/>
        <v>0</v>
      </c>
      <c r="M26" s="128"/>
      <c r="N26" s="128"/>
      <c r="O26" s="126"/>
      <c r="P26" s="129"/>
      <c r="Q26" s="178"/>
    </row>
    <row r="27" spans="1:17" s="6" customFormat="1" ht="24.9" customHeight="1" x14ac:dyDescent="0.25">
      <c r="A27" s="5">
        <v>18</v>
      </c>
      <c r="B27" s="7"/>
      <c r="C27" s="5"/>
      <c r="D27" s="5"/>
      <c r="E27" s="5"/>
      <c r="F27" s="5"/>
      <c r="G27" s="125">
        <f>IF(ISERROR(VLOOKUP(F27,'DD List Data'!B$23:E$38,4,0)*$O$3),0,VLOOKUP(F27,'DD List Data'!B$23:E$38,4,0)*$O$3)</f>
        <v>0</v>
      </c>
      <c r="H27" s="126"/>
      <c r="I27" s="5"/>
      <c r="J27" s="127">
        <f t="shared" si="1"/>
        <v>0</v>
      </c>
      <c r="K27" s="151"/>
      <c r="L27" s="127">
        <f t="shared" si="2"/>
        <v>0</v>
      </c>
      <c r="M27" s="128"/>
      <c r="N27" s="128"/>
      <c r="O27" s="126"/>
      <c r="P27" s="129"/>
      <c r="Q27" s="178"/>
    </row>
    <row r="28" spans="1:17" s="6" customFormat="1" ht="24.9" customHeight="1" x14ac:dyDescent="0.25">
      <c r="A28" s="5">
        <v>19</v>
      </c>
      <c r="B28" s="7"/>
      <c r="C28" s="5"/>
      <c r="D28" s="5"/>
      <c r="E28" s="5"/>
      <c r="F28" s="5"/>
      <c r="G28" s="125">
        <f>IF(ISERROR(VLOOKUP(F28,'DD List Data'!B$23:E$38,4,0)*$O$3),0,VLOOKUP(F28,'DD List Data'!B$23:E$38,4,0)*$O$3)</f>
        <v>0</v>
      </c>
      <c r="H28" s="126"/>
      <c r="I28" s="5"/>
      <c r="J28" s="127">
        <f t="shared" si="1"/>
        <v>0</v>
      </c>
      <c r="K28" s="151"/>
      <c r="L28" s="127">
        <f t="shared" si="2"/>
        <v>0</v>
      </c>
      <c r="M28" s="128"/>
      <c r="N28" s="128"/>
      <c r="O28" s="126"/>
      <c r="P28" s="129"/>
      <c r="Q28" s="178"/>
    </row>
    <row r="29" spans="1:17" s="6" customFormat="1" ht="24.9" customHeight="1" x14ac:dyDescent="0.25">
      <c r="A29" s="5">
        <v>20</v>
      </c>
      <c r="B29" s="7"/>
      <c r="C29" s="5"/>
      <c r="D29" s="5"/>
      <c r="E29" s="5"/>
      <c r="F29" s="5"/>
      <c r="G29" s="125">
        <f>IF(ISERROR(VLOOKUP(F29,'DD List Data'!B$23:E$38,4,0)*$O$3),0,VLOOKUP(F29,'DD List Data'!B$23:E$38,4,0)*$O$3)</f>
        <v>0</v>
      </c>
      <c r="H29" s="126"/>
      <c r="I29" s="5"/>
      <c r="J29" s="127">
        <f t="shared" si="1"/>
        <v>0</v>
      </c>
      <c r="K29" s="151"/>
      <c r="L29" s="127">
        <f t="shared" si="2"/>
        <v>0</v>
      </c>
      <c r="M29" s="128"/>
      <c r="N29" s="128"/>
      <c r="O29" s="126"/>
      <c r="P29" s="129"/>
      <c r="Q29" s="178"/>
    </row>
    <row r="30" spans="1:17" s="6" customFormat="1" ht="24.9" customHeight="1" x14ac:dyDescent="0.25">
      <c r="A30" s="5">
        <v>21</v>
      </c>
      <c r="B30" s="7"/>
      <c r="C30" s="5"/>
      <c r="D30" s="5"/>
      <c r="E30" s="5"/>
      <c r="F30" s="5"/>
      <c r="G30" s="125">
        <f>IF(ISERROR(VLOOKUP(F30,'DD List Data'!B$23:E$38,4,0)*$O$3),0,VLOOKUP(F30,'DD List Data'!B$23:E$38,4,0)*$O$3)</f>
        <v>0</v>
      </c>
      <c r="H30" s="126"/>
      <c r="I30" s="5"/>
      <c r="J30" s="127">
        <f t="shared" si="1"/>
        <v>0</v>
      </c>
      <c r="K30" s="151"/>
      <c r="L30" s="127">
        <f t="shared" si="2"/>
        <v>0</v>
      </c>
      <c r="M30" s="128"/>
      <c r="N30" s="128"/>
      <c r="O30" s="126"/>
      <c r="P30" s="129"/>
      <c r="Q30" s="178"/>
    </row>
    <row r="31" spans="1:17" s="6" customFormat="1" ht="24.9" customHeight="1" x14ac:dyDescent="0.25">
      <c r="A31" s="5">
        <v>22</v>
      </c>
      <c r="B31" s="7"/>
      <c r="C31" s="5"/>
      <c r="D31" s="5"/>
      <c r="E31" s="5"/>
      <c r="F31" s="5"/>
      <c r="G31" s="125">
        <f>IF(ISERROR(VLOOKUP(F31,'DD List Data'!B$23:E$38,4,0)*$O$3),0,VLOOKUP(F31,'DD List Data'!B$23:E$38,4,0)*$O$3)</f>
        <v>0</v>
      </c>
      <c r="H31" s="126"/>
      <c r="I31" s="5"/>
      <c r="J31" s="127">
        <f t="shared" si="1"/>
        <v>0</v>
      </c>
      <c r="K31" s="151"/>
      <c r="L31" s="127">
        <f t="shared" si="2"/>
        <v>0</v>
      </c>
      <c r="M31" s="128"/>
      <c r="N31" s="128"/>
      <c r="O31" s="126"/>
      <c r="P31" s="129"/>
      <c r="Q31" s="178"/>
    </row>
    <row r="32" spans="1:17" s="6" customFormat="1" ht="24.9" customHeight="1" x14ac:dyDescent="0.25">
      <c r="A32" s="5">
        <v>23</v>
      </c>
      <c r="B32" s="7"/>
      <c r="C32" s="5"/>
      <c r="D32" s="5"/>
      <c r="E32" s="5"/>
      <c r="F32" s="5"/>
      <c r="G32" s="125">
        <f>IF(ISERROR(VLOOKUP(F32,'DD List Data'!B$23:E$38,4,0)*$O$3),0,VLOOKUP(F32,'DD List Data'!B$23:E$38,4,0)*$O$3)</f>
        <v>0</v>
      </c>
      <c r="H32" s="126"/>
      <c r="I32" s="5"/>
      <c r="J32" s="127">
        <f t="shared" si="1"/>
        <v>0</v>
      </c>
      <c r="K32" s="151"/>
      <c r="L32" s="127">
        <f t="shared" si="2"/>
        <v>0</v>
      </c>
      <c r="M32" s="128"/>
      <c r="N32" s="128"/>
      <c r="O32" s="126"/>
      <c r="P32" s="129"/>
      <c r="Q32" s="178"/>
    </row>
    <row r="33" spans="1:17" s="6" customFormat="1" ht="24.9" customHeight="1" x14ac:dyDescent="0.25">
      <c r="A33" s="5">
        <v>24</v>
      </c>
      <c r="B33" s="7"/>
      <c r="C33" s="5"/>
      <c r="D33" s="5"/>
      <c r="E33" s="5"/>
      <c r="F33" s="5"/>
      <c r="G33" s="125">
        <f>IF(ISERROR(VLOOKUP(F33,'DD List Data'!B$23:E$38,4,0)*$O$3),0,VLOOKUP(F33,'DD List Data'!B$23:E$38,4,0)*$O$3)</f>
        <v>0</v>
      </c>
      <c r="H33" s="126"/>
      <c r="I33" s="5"/>
      <c r="J33" s="127">
        <f t="shared" si="1"/>
        <v>0</v>
      </c>
      <c r="K33" s="151"/>
      <c r="L33" s="127">
        <f t="shared" si="2"/>
        <v>0</v>
      </c>
      <c r="M33" s="128"/>
      <c r="N33" s="128"/>
      <c r="O33" s="126"/>
      <c r="P33" s="129"/>
      <c r="Q33" s="178"/>
    </row>
    <row r="34" spans="1:17" s="6" customFormat="1" ht="24.9" customHeight="1" x14ac:dyDescent="0.25">
      <c r="A34" s="5">
        <v>25</v>
      </c>
      <c r="B34" s="7"/>
      <c r="C34" s="5"/>
      <c r="D34" s="5"/>
      <c r="E34" s="5"/>
      <c r="F34" s="5"/>
      <c r="G34" s="125">
        <f>IF(ISERROR(VLOOKUP(F34,'DD List Data'!B$23:E$38,4,0)*$O$3),0,VLOOKUP(F34,'DD List Data'!B$23:E$38,4,0)*$O$3)</f>
        <v>0</v>
      </c>
      <c r="H34" s="126"/>
      <c r="I34" s="5"/>
      <c r="J34" s="127">
        <f t="shared" si="1"/>
        <v>0</v>
      </c>
      <c r="K34" s="151"/>
      <c r="L34" s="127">
        <f t="shared" si="2"/>
        <v>0</v>
      </c>
      <c r="M34" s="128"/>
      <c r="N34" s="128"/>
      <c r="O34" s="126"/>
      <c r="P34" s="130"/>
      <c r="Q34" s="178"/>
    </row>
    <row r="35" spans="1:17" s="6" customFormat="1" ht="24.9" customHeight="1" x14ac:dyDescent="0.25">
      <c r="A35" s="5">
        <v>26</v>
      </c>
      <c r="B35" s="7"/>
      <c r="C35" s="5"/>
      <c r="D35" s="5"/>
      <c r="E35" s="5"/>
      <c r="F35" s="5"/>
      <c r="G35" s="125">
        <f>IF(ISERROR(VLOOKUP(F35,'DD List Data'!B$23:E$38,4,0)*$O$3),0,VLOOKUP(F35,'DD List Data'!B$23:E$38,4,0)*$O$3)</f>
        <v>0</v>
      </c>
      <c r="H35" s="126"/>
      <c r="I35" s="5"/>
      <c r="J35" s="127">
        <f t="shared" si="1"/>
        <v>0</v>
      </c>
      <c r="K35" s="151"/>
      <c r="L35" s="127">
        <f t="shared" si="2"/>
        <v>0</v>
      </c>
      <c r="M35" s="128"/>
      <c r="N35" s="128"/>
      <c r="O35" s="126"/>
      <c r="P35" s="130"/>
      <c r="Q35" s="178"/>
    </row>
    <row r="36" spans="1:17" s="6" customFormat="1" ht="24.9" customHeight="1" x14ac:dyDescent="0.25">
      <c r="A36" s="5">
        <v>27</v>
      </c>
      <c r="B36" s="7"/>
      <c r="C36" s="5"/>
      <c r="D36" s="5"/>
      <c r="E36" s="5"/>
      <c r="F36" s="5"/>
      <c r="G36" s="125">
        <f>IF(ISERROR(VLOOKUP(F36,'DD List Data'!B$23:E$38,4,0)*$O$3),0,VLOOKUP(F36,'DD List Data'!B$23:E$38,4,0)*$O$3)</f>
        <v>0</v>
      </c>
      <c r="H36" s="126"/>
      <c r="I36" s="5"/>
      <c r="J36" s="127">
        <f t="shared" si="1"/>
        <v>0</v>
      </c>
      <c r="K36" s="151"/>
      <c r="L36" s="127">
        <f t="shared" si="2"/>
        <v>0</v>
      </c>
      <c r="M36" s="128"/>
      <c r="N36" s="128"/>
      <c r="O36" s="126"/>
      <c r="P36" s="130"/>
      <c r="Q36" s="178"/>
    </row>
    <row r="37" spans="1:17" s="6" customFormat="1" ht="24.9" customHeight="1" x14ac:dyDescent="0.25">
      <c r="A37" s="5">
        <v>28</v>
      </c>
      <c r="B37" s="7"/>
      <c r="C37" s="5"/>
      <c r="D37" s="5"/>
      <c r="E37" s="5"/>
      <c r="F37" s="5"/>
      <c r="G37" s="125">
        <f>IF(ISERROR(VLOOKUP(F37,'DD List Data'!B$23:E$38,4,0)*$O$3),0,VLOOKUP(F37,'DD List Data'!B$23:E$38,4,0)*$O$3)</f>
        <v>0</v>
      </c>
      <c r="H37" s="126"/>
      <c r="I37" s="5"/>
      <c r="J37" s="127">
        <f t="shared" si="1"/>
        <v>0</v>
      </c>
      <c r="K37" s="151"/>
      <c r="L37" s="127">
        <f t="shared" si="2"/>
        <v>0</v>
      </c>
      <c r="M37" s="128"/>
      <c r="N37" s="128"/>
      <c r="O37" s="126"/>
      <c r="P37" s="130"/>
      <c r="Q37" s="178"/>
    </row>
    <row r="38" spans="1:17" s="6" customFormat="1" ht="24.9" customHeight="1" x14ac:dyDescent="0.25">
      <c r="A38" s="5">
        <v>29</v>
      </c>
      <c r="B38" s="7"/>
      <c r="C38" s="5"/>
      <c r="D38" s="5"/>
      <c r="E38" s="5"/>
      <c r="F38" s="5"/>
      <c r="G38" s="125">
        <f>IF(ISERROR(VLOOKUP(F38,'DD List Data'!B$23:E$38,4,0)*$O$3),0,VLOOKUP(F38,'DD List Data'!B$23:E$38,4,0)*$O$3)</f>
        <v>0</v>
      </c>
      <c r="H38" s="126"/>
      <c r="I38" s="5"/>
      <c r="J38" s="127">
        <f t="shared" si="1"/>
        <v>0</v>
      </c>
      <c r="K38" s="151"/>
      <c r="L38" s="127">
        <f t="shared" si="2"/>
        <v>0</v>
      </c>
      <c r="M38" s="128"/>
      <c r="N38" s="128"/>
      <c r="O38" s="126"/>
      <c r="P38" s="130"/>
      <c r="Q38" s="178"/>
    </row>
    <row r="39" spans="1:17" s="6" customFormat="1" ht="24.9" customHeight="1" x14ac:dyDescent="0.25">
      <c r="A39" s="5">
        <v>30</v>
      </c>
      <c r="B39" s="7"/>
      <c r="C39" s="5"/>
      <c r="D39" s="5"/>
      <c r="E39" s="5"/>
      <c r="F39" s="5"/>
      <c r="G39" s="125">
        <f>IF(ISERROR(VLOOKUP(F39,'DD List Data'!B$23:E$38,4,0)*$O$3),0,VLOOKUP(F39,'DD List Data'!B$23:E$38,4,0)*$O$3)</f>
        <v>0</v>
      </c>
      <c r="H39" s="126"/>
      <c r="I39" s="5"/>
      <c r="J39" s="127">
        <f t="shared" si="1"/>
        <v>0</v>
      </c>
      <c r="K39" s="151"/>
      <c r="L39" s="127">
        <f t="shared" si="2"/>
        <v>0</v>
      </c>
      <c r="M39" s="128"/>
      <c r="N39" s="128"/>
      <c r="O39" s="126"/>
      <c r="P39" s="130"/>
      <c r="Q39" s="178"/>
    </row>
    <row r="40" spans="1:17" s="6" customFormat="1" ht="24.9" customHeight="1" x14ac:dyDescent="0.25">
      <c r="A40" s="5">
        <v>31</v>
      </c>
      <c r="B40" s="7"/>
      <c r="C40" s="5"/>
      <c r="D40" s="5"/>
      <c r="E40" s="5"/>
      <c r="F40" s="5"/>
      <c r="G40" s="125">
        <f>IF(ISERROR(VLOOKUP(F40,'DD List Data'!B$23:E$38,4,0)*$O$3),0,VLOOKUP(F40,'DD List Data'!B$23:E$38,4,0)*$O$3)</f>
        <v>0</v>
      </c>
      <c r="H40" s="126"/>
      <c r="I40" s="5"/>
      <c r="J40" s="127">
        <f t="shared" si="1"/>
        <v>0</v>
      </c>
      <c r="K40" s="151"/>
      <c r="L40" s="127">
        <f t="shared" si="2"/>
        <v>0</v>
      </c>
      <c r="M40" s="128"/>
      <c r="N40" s="128"/>
      <c r="O40" s="126"/>
      <c r="P40" s="130"/>
      <c r="Q40" s="178"/>
    </row>
    <row r="41" spans="1:17" s="6" customFormat="1" ht="24.9" customHeight="1" x14ac:dyDescent="0.25">
      <c r="A41" s="5">
        <v>32</v>
      </c>
      <c r="B41" s="7"/>
      <c r="C41" s="5"/>
      <c r="D41" s="5"/>
      <c r="E41" s="5"/>
      <c r="F41" s="5"/>
      <c r="G41" s="125">
        <f>IF(ISERROR(VLOOKUP(F41,'DD List Data'!B$23:E$38,4,0)*$O$3),0,VLOOKUP(F41,'DD List Data'!B$23:E$38,4,0)*$O$3)</f>
        <v>0</v>
      </c>
      <c r="H41" s="126"/>
      <c r="I41" s="5"/>
      <c r="J41" s="127">
        <f t="shared" si="1"/>
        <v>0</v>
      </c>
      <c r="K41" s="151"/>
      <c r="L41" s="127">
        <f t="shared" si="2"/>
        <v>0</v>
      </c>
      <c r="M41" s="128"/>
      <c r="N41" s="128"/>
      <c r="O41" s="126"/>
      <c r="P41" s="130"/>
      <c r="Q41" s="178"/>
    </row>
    <row r="42" spans="1:17" s="6" customFormat="1" ht="24.9" customHeight="1" x14ac:dyDescent="0.25">
      <c r="A42" s="5">
        <v>33</v>
      </c>
      <c r="B42" s="7"/>
      <c r="C42" s="5"/>
      <c r="D42" s="5"/>
      <c r="E42" s="5"/>
      <c r="F42" s="5"/>
      <c r="G42" s="125">
        <f>IF(ISERROR(VLOOKUP(F42,'DD List Data'!B$23:E$38,4,0)*$O$3),0,VLOOKUP(F42,'DD List Data'!B$23:E$38,4,0)*$O$3)</f>
        <v>0</v>
      </c>
      <c r="H42" s="126"/>
      <c r="I42" s="5"/>
      <c r="J42" s="127">
        <f t="shared" si="1"/>
        <v>0</v>
      </c>
      <c r="K42" s="151"/>
      <c r="L42" s="127">
        <f t="shared" si="2"/>
        <v>0</v>
      </c>
      <c r="M42" s="128"/>
      <c r="N42" s="128"/>
      <c r="O42" s="126"/>
      <c r="P42" s="130"/>
      <c r="Q42" s="178"/>
    </row>
    <row r="43" spans="1:17" s="6" customFormat="1" ht="24.9" customHeight="1" x14ac:dyDescent="0.25">
      <c r="A43" s="5">
        <v>34</v>
      </c>
      <c r="B43" s="7"/>
      <c r="C43" s="5"/>
      <c r="D43" s="5"/>
      <c r="E43" s="5"/>
      <c r="F43" s="5"/>
      <c r="G43" s="125">
        <f>IF(ISERROR(VLOOKUP(F43,'DD List Data'!B$23:E$38,4,0)*$O$3),0,VLOOKUP(F43,'DD List Data'!B$23:E$38,4,0)*$O$3)</f>
        <v>0</v>
      </c>
      <c r="H43" s="126"/>
      <c r="I43" s="5"/>
      <c r="J43" s="127">
        <f t="shared" si="1"/>
        <v>0</v>
      </c>
      <c r="K43" s="151"/>
      <c r="L43" s="127">
        <f t="shared" si="2"/>
        <v>0</v>
      </c>
      <c r="M43" s="128"/>
      <c r="N43" s="128"/>
      <c r="O43" s="126"/>
      <c r="P43" s="130"/>
      <c r="Q43" s="178"/>
    </row>
    <row r="44" spans="1:17" s="6" customFormat="1" ht="24.9" customHeight="1" x14ac:dyDescent="0.25">
      <c r="A44" s="5">
        <v>35</v>
      </c>
      <c r="B44" s="7"/>
      <c r="C44" s="5"/>
      <c r="D44" s="5"/>
      <c r="E44" s="5"/>
      <c r="F44" s="5"/>
      <c r="G44" s="125">
        <f>IF(ISERROR(VLOOKUP(F44,'DD List Data'!B$23:E$38,4,0)*$O$3),0,VLOOKUP(F44,'DD List Data'!B$23:E$38,4,0)*$O$3)</f>
        <v>0</v>
      </c>
      <c r="H44" s="126"/>
      <c r="I44" s="5"/>
      <c r="J44" s="127">
        <f t="shared" si="1"/>
        <v>0</v>
      </c>
      <c r="K44" s="151"/>
      <c r="L44" s="127">
        <f t="shared" si="2"/>
        <v>0</v>
      </c>
      <c r="M44" s="128"/>
      <c r="N44" s="128"/>
      <c r="O44" s="126"/>
      <c r="P44" s="130"/>
      <c r="Q44" s="178"/>
    </row>
    <row r="45" spans="1:17" s="6" customFormat="1" ht="24.9" customHeight="1" x14ac:dyDescent="0.25">
      <c r="A45" s="5">
        <v>36</v>
      </c>
      <c r="B45" s="7"/>
      <c r="C45" s="5"/>
      <c r="D45" s="5"/>
      <c r="E45" s="5"/>
      <c r="F45" s="5"/>
      <c r="G45" s="125">
        <f>IF(ISERROR(VLOOKUP(F45,'DD List Data'!B$23:E$38,4,0)*$O$3),0,VLOOKUP(F45,'DD List Data'!B$23:E$38,4,0)*$O$3)</f>
        <v>0</v>
      </c>
      <c r="H45" s="126"/>
      <c r="I45" s="5"/>
      <c r="J45" s="127">
        <f t="shared" si="1"/>
        <v>0</v>
      </c>
      <c r="K45" s="151"/>
      <c r="L45" s="127">
        <f t="shared" si="2"/>
        <v>0</v>
      </c>
      <c r="M45" s="128"/>
      <c r="N45" s="128"/>
      <c r="O45" s="126"/>
      <c r="P45" s="130"/>
      <c r="Q45" s="178"/>
    </row>
    <row r="46" spans="1:17" s="6" customFormat="1" ht="24.9" customHeight="1" x14ac:dyDescent="0.25">
      <c r="A46" s="5">
        <v>37</v>
      </c>
      <c r="B46" s="7"/>
      <c r="C46" s="5"/>
      <c r="D46" s="5"/>
      <c r="E46" s="5"/>
      <c r="F46" s="5"/>
      <c r="G46" s="125">
        <f>IF(ISERROR(VLOOKUP(F46,'DD List Data'!B$23:E$38,4,0)*$O$3),0,VLOOKUP(F46,'DD List Data'!B$23:E$38,4,0)*$O$3)</f>
        <v>0</v>
      </c>
      <c r="H46" s="126"/>
      <c r="I46" s="5"/>
      <c r="J46" s="127">
        <f t="shared" si="1"/>
        <v>0</v>
      </c>
      <c r="K46" s="151"/>
      <c r="L46" s="127">
        <f t="shared" si="2"/>
        <v>0</v>
      </c>
      <c r="M46" s="128"/>
      <c r="N46" s="128"/>
      <c r="O46" s="126"/>
      <c r="P46" s="130"/>
      <c r="Q46" s="178"/>
    </row>
    <row r="47" spans="1:17" s="6" customFormat="1" ht="24.9" customHeight="1" x14ac:dyDescent="0.25">
      <c r="A47" s="5">
        <v>38</v>
      </c>
      <c r="B47" s="7"/>
      <c r="C47" s="5"/>
      <c r="D47" s="5"/>
      <c r="E47" s="5"/>
      <c r="F47" s="5"/>
      <c r="G47" s="125">
        <f>IF(ISERROR(VLOOKUP(F47,'DD List Data'!B$23:E$38,4,0)*$O$3),0,VLOOKUP(F47,'DD List Data'!B$23:E$38,4,0)*$O$3)</f>
        <v>0</v>
      </c>
      <c r="H47" s="126"/>
      <c r="I47" s="5"/>
      <c r="J47" s="127">
        <f t="shared" si="1"/>
        <v>0</v>
      </c>
      <c r="K47" s="151"/>
      <c r="L47" s="127">
        <f t="shared" si="2"/>
        <v>0</v>
      </c>
      <c r="M47" s="128"/>
      <c r="N47" s="128"/>
      <c r="O47" s="126"/>
      <c r="P47" s="129"/>
      <c r="Q47" s="178"/>
    </row>
    <row r="48" spans="1:17" s="6" customFormat="1" ht="24.9" customHeight="1" x14ac:dyDescent="0.25">
      <c r="A48" s="5">
        <v>39</v>
      </c>
      <c r="B48" s="7"/>
      <c r="C48" s="5"/>
      <c r="D48" s="5"/>
      <c r="E48" s="5"/>
      <c r="F48" s="5"/>
      <c r="G48" s="125">
        <f>IF(ISERROR(VLOOKUP(F48,'DD List Data'!B$23:E$38,4,0)*$O$3),0,VLOOKUP(F48,'DD List Data'!B$23:E$38,4,0)*$O$3)</f>
        <v>0</v>
      </c>
      <c r="H48" s="126"/>
      <c r="I48" s="5"/>
      <c r="J48" s="127">
        <f t="shared" si="1"/>
        <v>0</v>
      </c>
      <c r="K48" s="151"/>
      <c r="L48" s="127">
        <f t="shared" si="2"/>
        <v>0</v>
      </c>
      <c r="M48" s="128"/>
      <c r="N48" s="128"/>
      <c r="O48" s="126"/>
      <c r="P48" s="129"/>
      <c r="Q48" s="178"/>
    </row>
    <row r="49" spans="1:18" s="6" customFormat="1" ht="24.9" customHeight="1" x14ac:dyDescent="0.25">
      <c r="A49" s="5">
        <v>40</v>
      </c>
      <c r="B49" s="7"/>
      <c r="C49" s="5"/>
      <c r="D49" s="5"/>
      <c r="E49" s="5"/>
      <c r="F49" s="5"/>
      <c r="G49" s="125">
        <f>IF(ISERROR(VLOOKUP(F49,'DD List Data'!B$23:E$38,4,0)*$O$3),0,VLOOKUP(F49,'DD List Data'!B$23:E$38,4,0)*$O$3)</f>
        <v>0</v>
      </c>
      <c r="H49" s="126"/>
      <c r="I49" s="5"/>
      <c r="J49" s="127">
        <f t="shared" si="1"/>
        <v>0</v>
      </c>
      <c r="K49" s="151"/>
      <c r="L49" s="127">
        <f t="shared" si="2"/>
        <v>0</v>
      </c>
      <c r="M49" s="128"/>
      <c r="N49" s="128"/>
      <c r="O49" s="126"/>
      <c r="P49" s="131"/>
      <c r="Q49" s="178"/>
    </row>
    <row r="50" spans="1:18" s="6" customFormat="1" ht="24.9" customHeight="1" x14ac:dyDescent="0.25">
      <c r="A50" s="5">
        <v>41</v>
      </c>
      <c r="B50" s="7"/>
      <c r="C50" s="5"/>
      <c r="D50" s="5"/>
      <c r="E50" s="5"/>
      <c r="F50" s="5"/>
      <c r="G50" s="125">
        <f>IF(ISERROR(VLOOKUP(F50,'DD List Data'!B$23:E$38,4,0)*$O$3),0,VLOOKUP(F50,'DD List Data'!B$23:E$38,4,0)*$O$3)</f>
        <v>0</v>
      </c>
      <c r="H50" s="126"/>
      <c r="I50" s="5"/>
      <c r="J50" s="127">
        <f t="shared" si="1"/>
        <v>0</v>
      </c>
      <c r="K50" s="151"/>
      <c r="L50" s="127">
        <f t="shared" si="2"/>
        <v>0</v>
      </c>
      <c r="M50" s="128"/>
      <c r="N50" s="128"/>
      <c r="O50" s="126"/>
      <c r="P50" s="131"/>
      <c r="Q50" s="178"/>
    </row>
    <row r="51" spans="1:18" s="6" customFormat="1" ht="24.9" customHeight="1" x14ac:dyDescent="0.25">
      <c r="A51" s="5">
        <v>42</v>
      </c>
      <c r="B51" s="7"/>
      <c r="C51" s="5"/>
      <c r="D51" s="5"/>
      <c r="E51" s="5"/>
      <c r="F51" s="5"/>
      <c r="G51" s="125">
        <f>IF(ISERROR(VLOOKUP(F51,'DD List Data'!B$23:E$38,4,0)*$O$3),0,VLOOKUP(F51,'DD List Data'!B$23:E$38,4,0)*$O$3)</f>
        <v>0</v>
      </c>
      <c r="H51" s="126"/>
      <c r="I51" s="5"/>
      <c r="J51" s="127">
        <f t="shared" si="1"/>
        <v>0</v>
      </c>
      <c r="K51" s="151"/>
      <c r="L51" s="127">
        <f t="shared" si="2"/>
        <v>0</v>
      </c>
      <c r="M51" s="128"/>
      <c r="N51" s="128"/>
      <c r="O51" s="126"/>
      <c r="P51" s="131"/>
      <c r="Q51" s="178"/>
    </row>
    <row r="52" spans="1:18" s="6" customFormat="1" ht="24.9" customHeight="1" x14ac:dyDescent="0.25">
      <c r="A52" s="5">
        <v>43</v>
      </c>
      <c r="B52" s="7"/>
      <c r="C52" s="5"/>
      <c r="D52" s="5"/>
      <c r="E52" s="5"/>
      <c r="F52" s="5"/>
      <c r="G52" s="125">
        <f>IF(ISERROR(VLOOKUP(F52,'DD List Data'!B$23:E$38,4,0)*$O$3),0,VLOOKUP(F52,'DD List Data'!B$23:E$38,4,0)*$O$3)</f>
        <v>0</v>
      </c>
      <c r="H52" s="126"/>
      <c r="I52" s="5"/>
      <c r="J52" s="127">
        <f t="shared" si="1"/>
        <v>0</v>
      </c>
      <c r="K52" s="151"/>
      <c r="L52" s="127">
        <f t="shared" si="2"/>
        <v>0</v>
      </c>
      <c r="M52" s="128"/>
      <c r="N52" s="128"/>
      <c r="O52" s="126"/>
      <c r="P52" s="131"/>
      <c r="Q52" s="178"/>
    </row>
    <row r="53" spans="1:18" s="6" customFormat="1" ht="24.9" customHeight="1" x14ac:dyDescent="0.25">
      <c r="A53" s="5">
        <v>44</v>
      </c>
      <c r="B53" s="7"/>
      <c r="C53" s="5"/>
      <c r="D53" s="5"/>
      <c r="E53" s="5"/>
      <c r="F53" s="5"/>
      <c r="G53" s="125">
        <f>IF(ISERROR(VLOOKUP(F53,'DD List Data'!B$23:E$38,4,0)*$O$3),0,VLOOKUP(F53,'DD List Data'!B$23:E$38,4,0)*$O$3)</f>
        <v>0</v>
      </c>
      <c r="H53" s="126"/>
      <c r="I53" s="5"/>
      <c r="J53" s="127">
        <f t="shared" si="1"/>
        <v>0</v>
      </c>
      <c r="K53" s="151"/>
      <c r="L53" s="127">
        <f t="shared" si="2"/>
        <v>0</v>
      </c>
      <c r="M53" s="128"/>
      <c r="N53" s="128"/>
      <c r="O53" s="126"/>
      <c r="P53" s="131"/>
      <c r="Q53" s="178"/>
    </row>
    <row r="54" spans="1:18" s="6" customFormat="1" ht="24.9" customHeight="1" x14ac:dyDescent="0.25">
      <c r="A54" s="5">
        <v>45</v>
      </c>
      <c r="B54" s="7"/>
      <c r="C54" s="5"/>
      <c r="D54" s="5"/>
      <c r="E54" s="5"/>
      <c r="F54" s="5"/>
      <c r="G54" s="125">
        <f>IF(ISERROR(VLOOKUP(F54,'DD List Data'!B$23:E$38,4,0)*$O$3),0,VLOOKUP(F54,'DD List Data'!B$23:E$38,4,0)*$O$3)</f>
        <v>0</v>
      </c>
      <c r="H54" s="126"/>
      <c r="I54" s="5"/>
      <c r="J54" s="127">
        <f t="shared" si="1"/>
        <v>0</v>
      </c>
      <c r="K54" s="151"/>
      <c r="L54" s="127">
        <f t="shared" si="2"/>
        <v>0</v>
      </c>
      <c r="M54" s="128"/>
      <c r="N54" s="128"/>
      <c r="O54" s="126"/>
      <c r="P54" s="131"/>
      <c r="Q54" s="178"/>
    </row>
    <row r="55" spans="1:18" s="6" customFormat="1" ht="24.9" customHeight="1" thickBot="1" x14ac:dyDescent="0.3">
      <c r="A55" s="5">
        <v>46</v>
      </c>
      <c r="B55" s="7"/>
      <c r="C55" s="5"/>
      <c r="D55" s="5"/>
      <c r="E55" s="5"/>
      <c r="F55" s="5"/>
      <c r="G55" s="125">
        <f>IF(ISERROR(VLOOKUP(F55,'DD List Data'!B$23:E$38,4,0)*$O$3),0,VLOOKUP(F55,'DD List Data'!B$23:E$38,4,0)*$O$3)</f>
        <v>0</v>
      </c>
      <c r="H55" s="126"/>
      <c r="I55" s="5"/>
      <c r="J55" s="127">
        <f t="shared" si="1"/>
        <v>0</v>
      </c>
      <c r="K55" s="151"/>
      <c r="L55" s="127">
        <f t="shared" si="2"/>
        <v>0</v>
      </c>
      <c r="M55" s="128"/>
      <c r="N55" s="128"/>
      <c r="O55" s="126"/>
      <c r="P55" s="129"/>
      <c r="Q55" s="179"/>
    </row>
    <row r="56" spans="1:18" s="63" customFormat="1" ht="20.25" customHeight="1" thickBot="1" x14ac:dyDescent="0.3">
      <c r="A56" s="62" t="s">
        <v>0</v>
      </c>
      <c r="B56" s="62"/>
      <c r="C56" s="62"/>
      <c r="D56" s="62"/>
      <c r="E56" s="62"/>
      <c r="F56" s="62"/>
      <c r="G56" s="132">
        <f>SUM(G10:G55)</f>
        <v>0</v>
      </c>
      <c r="H56" s="132">
        <f>SUM(H10:H55)</f>
        <v>0</v>
      </c>
      <c r="I56" s="150"/>
      <c r="J56" s="132">
        <f>SUM(J10:J55)</f>
        <v>0</v>
      </c>
      <c r="K56" s="150"/>
      <c r="L56" s="132">
        <f t="shared" ref="L56:N56" si="3">SUM(L10:L55)</f>
        <v>0</v>
      </c>
      <c r="M56" s="133">
        <f t="shared" si="3"/>
        <v>0</v>
      </c>
      <c r="N56" s="133">
        <f t="shared" si="3"/>
        <v>0</v>
      </c>
      <c r="O56" s="132">
        <f>SUM(O10:O55)</f>
        <v>0</v>
      </c>
      <c r="P56" s="180">
        <f>SUM(P10:P55)</f>
        <v>0</v>
      </c>
      <c r="Q56" s="181"/>
    </row>
    <row r="57" spans="1:18" s="6" customFormat="1" ht="19.5" customHeight="1" thickBot="1" x14ac:dyDescent="0.3">
      <c r="B57" s="12"/>
      <c r="G57" s="13"/>
      <c r="H57" s="13"/>
      <c r="J57" s="13"/>
      <c r="M57" s="13"/>
      <c r="P57" s="14"/>
      <c r="R57" s="3"/>
    </row>
    <row r="58" spans="1:18" s="6" customFormat="1" ht="19.5" customHeight="1" x14ac:dyDescent="0.25">
      <c r="B58" s="300" t="s">
        <v>209</v>
      </c>
      <c r="C58" s="301"/>
      <c r="D58" s="301"/>
      <c r="E58" s="301"/>
      <c r="F58" s="301"/>
      <c r="G58" s="301"/>
      <c r="H58" s="301"/>
      <c r="I58" s="301"/>
      <c r="J58" s="301"/>
      <c r="K58" s="301"/>
      <c r="L58" s="301"/>
      <c r="M58" s="301"/>
      <c r="N58" s="301"/>
      <c r="O58" s="301"/>
      <c r="P58" s="301"/>
      <c r="Q58" s="302"/>
      <c r="R58" s="3"/>
    </row>
    <row r="59" spans="1:18" s="6" customFormat="1" ht="19.5" customHeight="1" x14ac:dyDescent="0.25">
      <c r="B59" s="303"/>
      <c r="C59" s="304"/>
      <c r="D59" s="304"/>
      <c r="E59" s="304"/>
      <c r="F59" s="304"/>
      <c r="G59" s="304"/>
      <c r="H59" s="304"/>
      <c r="I59" s="304"/>
      <c r="J59" s="304"/>
      <c r="K59" s="304"/>
      <c r="L59" s="304"/>
      <c r="M59" s="304"/>
      <c r="N59" s="304"/>
      <c r="O59" s="304"/>
      <c r="P59" s="304"/>
      <c r="Q59" s="305"/>
      <c r="R59" s="3"/>
    </row>
    <row r="60" spans="1:18" s="6" customFormat="1" ht="19.5" customHeight="1" x14ac:dyDescent="0.25">
      <c r="B60" s="303"/>
      <c r="C60" s="304"/>
      <c r="D60" s="304"/>
      <c r="E60" s="304"/>
      <c r="F60" s="304"/>
      <c r="G60" s="304"/>
      <c r="H60" s="304"/>
      <c r="I60" s="304"/>
      <c r="J60" s="304"/>
      <c r="K60" s="304"/>
      <c r="L60" s="304"/>
      <c r="M60" s="304"/>
      <c r="N60" s="304"/>
      <c r="O60" s="304"/>
      <c r="P60" s="304"/>
      <c r="Q60" s="305"/>
      <c r="R60" s="3"/>
    </row>
    <row r="61" spans="1:18" s="6" customFormat="1" ht="19.5" customHeight="1" thickBot="1" x14ac:dyDescent="0.3">
      <c r="B61" s="306"/>
      <c r="C61" s="307"/>
      <c r="D61" s="307"/>
      <c r="E61" s="307"/>
      <c r="F61" s="307"/>
      <c r="G61" s="307"/>
      <c r="H61" s="307"/>
      <c r="I61" s="307"/>
      <c r="J61" s="307"/>
      <c r="K61" s="307"/>
      <c r="L61" s="307"/>
      <c r="M61" s="307"/>
      <c r="N61" s="307"/>
      <c r="O61" s="307"/>
      <c r="P61" s="307"/>
      <c r="Q61" s="308"/>
      <c r="R61" s="3"/>
    </row>
    <row r="62" spans="1:18" s="6" customFormat="1" ht="19.5" customHeight="1" thickBot="1" x14ac:dyDescent="0.3">
      <c r="B62" s="12"/>
      <c r="C62" s="12"/>
      <c r="D62" s="12"/>
      <c r="E62" s="12"/>
      <c r="F62" s="12"/>
      <c r="G62" s="12"/>
      <c r="H62" s="12"/>
      <c r="I62" s="12"/>
      <c r="J62" s="12"/>
      <c r="K62" s="12"/>
      <c r="L62" s="12"/>
      <c r="M62" s="12"/>
      <c r="N62" s="12"/>
      <c r="O62" s="12"/>
      <c r="P62" s="12"/>
      <c r="Q62" s="12"/>
      <c r="R62" s="3"/>
    </row>
    <row r="63" spans="1:18" s="1" customFormat="1" ht="30.75" customHeight="1" thickBot="1" x14ac:dyDescent="0.3">
      <c r="C63" s="294" t="s">
        <v>134</v>
      </c>
      <c r="D63" s="295"/>
      <c r="F63" s="296" t="s">
        <v>60</v>
      </c>
      <c r="G63" s="297"/>
      <c r="H63" s="115">
        <f>P56</f>
        <v>0</v>
      </c>
      <c r="J63" s="296" t="s">
        <v>1</v>
      </c>
      <c r="K63" s="298"/>
      <c r="L63" s="297"/>
      <c r="N63" s="294" t="s">
        <v>102</v>
      </c>
      <c r="O63" s="299"/>
      <c r="P63" s="106"/>
      <c r="R63" s="3"/>
    </row>
    <row r="64" spans="1:18" s="6" customFormat="1" ht="24.75" customHeight="1" x14ac:dyDescent="0.3">
      <c r="C64" s="109" t="s">
        <v>208</v>
      </c>
      <c r="D64" s="255">
        <v>0</v>
      </c>
      <c r="E64" s="60"/>
      <c r="F64" s="60"/>
      <c r="G64" s="60"/>
      <c r="H64" s="60"/>
      <c r="J64" s="107" t="s">
        <v>6</v>
      </c>
      <c r="K64" s="108"/>
      <c r="L64" s="259">
        <f>H56</f>
        <v>0</v>
      </c>
      <c r="N64" s="309" t="s">
        <v>3</v>
      </c>
      <c r="O64" s="310"/>
      <c r="P64" s="263">
        <f>L69</f>
        <v>0</v>
      </c>
      <c r="R64" s="3"/>
    </row>
    <row r="65" spans="1:18" s="6" customFormat="1" ht="27" customHeight="1" thickBot="1" x14ac:dyDescent="0.35">
      <c r="A65" s="15"/>
      <c r="B65" s="15"/>
      <c r="C65" s="111" t="s">
        <v>135</v>
      </c>
      <c r="D65" s="256">
        <v>0</v>
      </c>
      <c r="E65" s="60"/>
      <c r="F65" s="60"/>
      <c r="G65" s="60"/>
      <c r="H65" s="60"/>
      <c r="J65" s="311" t="s">
        <v>8</v>
      </c>
      <c r="K65" s="312"/>
      <c r="L65" s="260">
        <f>J56</f>
        <v>0</v>
      </c>
      <c r="N65" s="313" t="s">
        <v>101</v>
      </c>
      <c r="O65" s="314"/>
      <c r="P65" s="264">
        <f>H66</f>
        <v>0</v>
      </c>
      <c r="R65" s="3"/>
    </row>
    <row r="66" spans="1:18" s="6" customFormat="1" ht="30.75" customHeight="1" thickBot="1" x14ac:dyDescent="0.35">
      <c r="A66" s="15"/>
      <c r="B66" s="15"/>
      <c r="C66" s="111" t="s">
        <v>132</v>
      </c>
      <c r="D66" s="256">
        <v>0</v>
      </c>
      <c r="E66" s="60"/>
      <c r="F66" s="296" t="s">
        <v>101</v>
      </c>
      <c r="G66" s="297"/>
      <c r="H66" s="139">
        <f>O56</f>
        <v>0</v>
      </c>
      <c r="J66" s="311" t="s">
        <v>7</v>
      </c>
      <c r="K66" s="312"/>
      <c r="L66" s="260">
        <f>L56</f>
        <v>0</v>
      </c>
      <c r="N66" s="315" t="s">
        <v>133</v>
      </c>
      <c r="O66" s="316"/>
      <c r="P66" s="265">
        <f>D70</f>
        <v>0</v>
      </c>
      <c r="R66" s="3"/>
    </row>
    <row r="67" spans="1:18" s="6" customFormat="1" ht="30.75" customHeight="1" x14ac:dyDescent="0.3">
      <c r="A67" s="15"/>
      <c r="C67" s="111" t="s">
        <v>136</v>
      </c>
      <c r="D67" s="256">
        <v>0</v>
      </c>
      <c r="E67" s="60"/>
      <c r="F67" s="60"/>
      <c r="J67" s="311" t="s">
        <v>121</v>
      </c>
      <c r="K67" s="312"/>
      <c r="L67" s="260">
        <f>N56</f>
        <v>0</v>
      </c>
      <c r="N67" s="315" t="s">
        <v>141</v>
      </c>
      <c r="O67" s="316"/>
      <c r="P67" s="265">
        <f>H63</f>
        <v>0</v>
      </c>
      <c r="R67" s="3"/>
    </row>
    <row r="68" spans="1:18" s="17" customFormat="1" ht="33.75" customHeight="1" thickBot="1" x14ac:dyDescent="0.35">
      <c r="A68" s="16"/>
      <c r="B68" s="16"/>
      <c r="C68" s="111" t="s">
        <v>137</v>
      </c>
      <c r="D68" s="256">
        <v>0</v>
      </c>
      <c r="E68" s="61"/>
      <c r="F68" s="61"/>
      <c r="J68" s="311" t="s">
        <v>183</v>
      </c>
      <c r="K68" s="312"/>
      <c r="L68" s="261">
        <f>M56</f>
        <v>0</v>
      </c>
      <c r="N68" s="322" t="s">
        <v>177</v>
      </c>
      <c r="O68" s="323"/>
      <c r="P68" s="266">
        <f>SUM(P64:P66)-(H63+H69)</f>
        <v>0</v>
      </c>
      <c r="R68" s="3"/>
    </row>
    <row r="69" spans="1:18" s="17" customFormat="1" ht="35.25" customHeight="1" thickBot="1" x14ac:dyDescent="0.35">
      <c r="A69" s="16"/>
      <c r="B69" s="16"/>
      <c r="C69" s="113" t="s">
        <v>207</v>
      </c>
      <c r="D69" s="257">
        <v>0</v>
      </c>
      <c r="E69" s="148"/>
      <c r="F69" s="328" t="s">
        <v>221</v>
      </c>
      <c r="G69" s="329"/>
      <c r="H69" s="254"/>
      <c r="J69" s="324" t="s">
        <v>167</v>
      </c>
      <c r="K69" s="325"/>
      <c r="L69" s="262">
        <f>SUM(L64:L68)</f>
        <v>0</v>
      </c>
      <c r="N69" s="326" t="s">
        <v>181</v>
      </c>
      <c r="O69" s="327"/>
      <c r="P69" s="267">
        <f>G56</f>
        <v>0</v>
      </c>
      <c r="R69" s="3"/>
    </row>
    <row r="70" spans="1:18" s="17" customFormat="1" ht="24" customHeight="1" thickBot="1" x14ac:dyDescent="0.35">
      <c r="C70" s="202" t="s">
        <v>168</v>
      </c>
      <c r="D70" s="258">
        <f>SUM(D64:D69)</f>
        <v>0</v>
      </c>
      <c r="E70" s="4"/>
      <c r="F70" s="4"/>
      <c r="G70" s="8"/>
      <c r="H70" s="8"/>
      <c r="I70" s="3"/>
      <c r="J70" s="8"/>
      <c r="N70" s="59"/>
      <c r="O70" s="59"/>
      <c r="P70" s="59"/>
      <c r="Q70" s="18"/>
      <c r="R70" s="3"/>
    </row>
    <row r="71" spans="1:18" ht="19.5" customHeight="1" x14ac:dyDescent="0.25">
      <c r="B71" s="4"/>
      <c r="C71" s="17"/>
      <c r="D71" s="17"/>
      <c r="N71" s="19"/>
      <c r="O71" s="19"/>
      <c r="P71" s="18"/>
      <c r="Q71" s="18"/>
    </row>
    <row r="72" spans="1:18" ht="31.5" customHeight="1" x14ac:dyDescent="0.3">
      <c r="D72" s="317" t="s">
        <v>184</v>
      </c>
      <c r="E72" s="318"/>
      <c r="F72" s="319" t="s">
        <v>114</v>
      </c>
      <c r="G72" s="320"/>
      <c r="H72" s="320"/>
      <c r="I72" s="321"/>
      <c r="P72" s="18"/>
    </row>
    <row r="73" spans="1:18" ht="30.75" customHeight="1" x14ac:dyDescent="0.3">
      <c r="F73" s="140"/>
      <c r="G73" s="141" t="s">
        <v>139</v>
      </c>
      <c r="H73" s="176" t="s">
        <v>305</v>
      </c>
      <c r="I73" s="141" t="s">
        <v>140</v>
      </c>
    </row>
    <row r="74" spans="1:18" ht="22.5" customHeight="1" x14ac:dyDescent="0.3">
      <c r="F74" s="142" t="s">
        <v>113</v>
      </c>
      <c r="G74" s="143">
        <v>0</v>
      </c>
      <c r="H74" s="143">
        <v>0.67</v>
      </c>
      <c r="I74" s="144">
        <f>+H74*G74</f>
        <v>0</v>
      </c>
    </row>
    <row r="75" spans="1:18" ht="31.2" x14ac:dyDescent="0.3">
      <c r="F75" s="145" t="s">
        <v>112</v>
      </c>
      <c r="G75" s="143">
        <v>0</v>
      </c>
      <c r="H75" s="143">
        <v>0.21</v>
      </c>
      <c r="I75" s="144">
        <f>+H75*G75</f>
        <v>0</v>
      </c>
    </row>
  </sheetData>
  <mergeCells count="30">
    <mergeCell ref="D72:E72"/>
    <mergeCell ref="F72:I72"/>
    <mergeCell ref="J67:K67"/>
    <mergeCell ref="N67:O67"/>
    <mergeCell ref="J68:K68"/>
    <mergeCell ref="N68:O68"/>
    <mergeCell ref="J69:K69"/>
    <mergeCell ref="N69:O69"/>
    <mergeCell ref="F69:G69"/>
    <mergeCell ref="N64:O64"/>
    <mergeCell ref="J65:K65"/>
    <mergeCell ref="N65:O65"/>
    <mergeCell ref="F66:G66"/>
    <mergeCell ref="J66:K66"/>
    <mergeCell ref="N66:O66"/>
    <mergeCell ref="H5:J5"/>
    <mergeCell ref="P5:Q6"/>
    <mergeCell ref="H6:J6"/>
    <mergeCell ref="B7:D7"/>
    <mergeCell ref="C63:D63"/>
    <mergeCell ref="F63:G63"/>
    <mergeCell ref="J63:L63"/>
    <mergeCell ref="N63:O63"/>
    <mergeCell ref="B58:Q61"/>
    <mergeCell ref="A1:R1"/>
    <mergeCell ref="C2:F2"/>
    <mergeCell ref="H2:J2"/>
    <mergeCell ref="M2:O2"/>
    <mergeCell ref="C3:F3"/>
    <mergeCell ref="M3:N3"/>
  </mergeCells>
  <hyperlinks>
    <hyperlink ref="H6" r:id="rId1" xr:uid="{00000000-0004-0000-0100-000000000000}"/>
    <hyperlink ref="H5:J5" r:id="rId2" display="Use the GSA Per Diem" xr:uid="{BB8F8D91-F795-46EA-898E-B32E6EDE89AA}"/>
  </hyperlinks>
  <pageMargins left="0.13" right="0.13" top="1.02" bottom="0.41" header="0.2" footer="0.19"/>
  <pageSetup scale="48" fitToHeight="0" orientation="landscape" horizontalDpi="4294967293" verticalDpi="4294967293" r:id="rId3"/>
  <headerFooter>
    <oddHeader>&amp;L&amp;G&amp;C&amp;"Arial,Bold"&amp;24Conference  Attendee Detailed Cost Analysis Spreadsheet (ADCAS)</oddHeader>
    <oddFooter>&amp;F</oddFooter>
  </headerFooter>
  <legacyDrawingHF r:id="rId4"/>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Select a value from the dropdown list" promptTitle="Grade" prompt="Select the attendee's GS grade from the dropdown list" xr:uid="{00000000-0002-0000-0100-000000000000}">
          <x14:formula1>
            <xm:f>'DD List Data'!$C$2:$C$18</xm:f>
          </x14:formula1>
          <xm:sqref>F10:F55</xm:sqref>
        </x14:dataValidation>
        <x14:dataValidation type="list" allowBlank="1" showInputMessage="1" showErrorMessage="1" error="Select a role from the dropdown list" promptTitle="Role" prompt="Select a role from the dropdown list" xr:uid="{00000000-0002-0000-0100-000001000000}">
          <x14:formula1>
            <xm:f>'DD List Data'!$E$2:$E$9</xm:f>
          </x14:formula1>
          <xm:sqref>E10:E55</xm:sqref>
        </x14:dataValidation>
        <x14:dataValidation type="list" allowBlank="1" showInputMessage="1" showErrorMessage="1" error="Please select a value from the dropdown list" promptTitle="Pick One or Type for Foreign" prompt="Select the domestic M&amp;IE rate for the TDY location from one of the first six items on the dropdown list. _x000a_**The Foreign location M&amp;IE amounts begin after the domestic list; they start with $1 and go to $299.**" xr:uid="{00000000-0002-0000-0100-000002000000}">
          <x14:formula1>
            <xm:f>'DD List Data'!$A$2:$A$173</xm:f>
          </x14:formula1>
          <xm:sqref>I4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A78DD-EF85-4886-9072-59E5A5FE2338}">
  <sheetPr>
    <tabColor theme="5" tint="0.59999389629810485"/>
    <pageSetUpPr fitToPage="1"/>
  </sheetPr>
  <dimension ref="A1:K29"/>
  <sheetViews>
    <sheetView topLeftCell="A11" zoomScaleNormal="100" workbookViewId="0">
      <selection activeCell="B21" sqref="B21"/>
    </sheetView>
  </sheetViews>
  <sheetFormatPr defaultColWidth="8.88671875" defaultRowHeight="13.2" x14ac:dyDescent="0.25"/>
  <cols>
    <col min="1" max="1" width="48.33203125" style="210" customWidth="1"/>
    <col min="2" max="2" width="25.6640625" style="210" customWidth="1"/>
    <col min="3" max="3" width="2.33203125" style="210" customWidth="1"/>
    <col min="4" max="4" width="37.6640625" style="210" customWidth="1"/>
    <col min="5" max="16384" width="8.88671875" style="210"/>
  </cols>
  <sheetData>
    <row r="1" spans="1:11" s="249" customFormat="1" ht="34.5" customHeight="1" thickBot="1" x14ac:dyDescent="0.3">
      <c r="A1" s="330" t="s">
        <v>285</v>
      </c>
      <c r="B1" s="330"/>
      <c r="C1" s="330"/>
      <c r="D1" s="330"/>
      <c r="E1" s="331" t="s">
        <v>284</v>
      </c>
      <c r="F1" s="331"/>
      <c r="G1" s="331"/>
      <c r="H1" s="331"/>
      <c r="I1" s="331"/>
      <c r="J1" s="331"/>
      <c r="K1" s="331"/>
    </row>
    <row r="2" spans="1:11" ht="31.5" customHeight="1" thickBot="1" x14ac:dyDescent="0.3">
      <c r="A2" s="248" t="s">
        <v>283</v>
      </c>
      <c r="B2" s="247"/>
      <c r="E2" s="331"/>
      <c r="F2" s="331"/>
      <c r="G2" s="331"/>
      <c r="H2" s="331"/>
      <c r="I2" s="331"/>
      <c r="J2" s="331"/>
      <c r="K2" s="331"/>
    </row>
    <row r="3" spans="1:11" ht="30.75" customHeight="1" x14ac:dyDescent="0.25">
      <c r="A3" s="246" t="s">
        <v>282</v>
      </c>
      <c r="B3" s="245"/>
      <c r="H3" s="244"/>
      <c r="I3" s="244"/>
      <c r="J3" s="244"/>
    </row>
    <row r="4" spans="1:11" ht="26.25" customHeight="1" x14ac:dyDescent="0.3">
      <c r="A4" s="332" t="s">
        <v>250</v>
      </c>
      <c r="B4" s="243" t="s">
        <v>281</v>
      </c>
      <c r="D4" s="242" t="s">
        <v>280</v>
      </c>
    </row>
    <row r="5" spans="1:11" ht="27.75" customHeight="1" x14ac:dyDescent="0.3">
      <c r="A5" s="333"/>
      <c r="B5" s="243" t="s">
        <v>279</v>
      </c>
      <c r="D5" s="240" t="s">
        <v>278</v>
      </c>
      <c r="H5" s="242"/>
    </row>
    <row r="6" spans="1:11" ht="30.75" customHeight="1" x14ac:dyDescent="0.3">
      <c r="A6" s="241" t="s">
        <v>277</v>
      </c>
      <c r="B6" s="233"/>
      <c r="D6" s="239" t="s">
        <v>276</v>
      </c>
      <c r="H6" s="240"/>
    </row>
    <row r="7" spans="1:11" ht="30.75" customHeight="1" x14ac:dyDescent="0.25">
      <c r="A7" s="238" t="s">
        <v>275</v>
      </c>
      <c r="B7" s="233"/>
      <c r="D7" s="239" t="s">
        <v>274</v>
      </c>
      <c r="H7" s="236"/>
    </row>
    <row r="8" spans="1:11" ht="27" customHeight="1" x14ac:dyDescent="0.25">
      <c r="A8" s="234" t="s">
        <v>273</v>
      </c>
      <c r="B8" s="268">
        <f>'Location#1'!H56</f>
        <v>0</v>
      </c>
      <c r="D8" s="239" t="s">
        <v>272</v>
      </c>
      <c r="H8" s="236"/>
    </row>
    <row r="9" spans="1:11" ht="44.25" customHeight="1" x14ac:dyDescent="0.25">
      <c r="A9" s="238" t="s">
        <v>271</v>
      </c>
      <c r="B9" s="268">
        <f>'Location#1'!M56</f>
        <v>0</v>
      </c>
      <c r="D9" s="237" t="s">
        <v>306</v>
      </c>
      <c r="H9" s="236"/>
    </row>
    <row r="10" spans="1:11" ht="45" customHeight="1" x14ac:dyDescent="0.25">
      <c r="A10" s="234" t="s">
        <v>270</v>
      </c>
      <c r="B10" s="268">
        <f>'Location#1'!N56</f>
        <v>0</v>
      </c>
    </row>
    <row r="11" spans="1:11" ht="34.5" customHeight="1" x14ac:dyDescent="0.25">
      <c r="A11" s="234" t="s">
        <v>269</v>
      </c>
      <c r="B11" s="268">
        <f>'Location#1'!J56</f>
        <v>0</v>
      </c>
    </row>
    <row r="12" spans="1:11" ht="46.5" customHeight="1" x14ac:dyDescent="0.25">
      <c r="A12" s="234" t="s">
        <v>268</v>
      </c>
      <c r="B12" s="268">
        <f>'Location#1'!L56</f>
        <v>0</v>
      </c>
    </row>
    <row r="13" spans="1:11" ht="30.75" customHeight="1" x14ac:dyDescent="0.25">
      <c r="A13" s="235" t="s">
        <v>236</v>
      </c>
      <c r="B13" s="269">
        <f>SUM(B8:B12)</f>
        <v>0</v>
      </c>
    </row>
    <row r="14" spans="1:11" ht="28.5" customHeight="1" x14ac:dyDescent="0.25">
      <c r="A14" s="234" t="s">
        <v>267</v>
      </c>
      <c r="B14" s="268">
        <f>'Location#1'!D65</f>
        <v>0</v>
      </c>
    </row>
    <row r="15" spans="1:11" ht="30.75" customHeight="1" x14ac:dyDescent="0.25">
      <c r="A15" s="234" t="s">
        <v>266</v>
      </c>
      <c r="B15" s="268">
        <f>'Location#1'!D66</f>
        <v>0</v>
      </c>
    </row>
    <row r="16" spans="1:11" ht="30.75" customHeight="1" x14ac:dyDescent="0.25">
      <c r="A16" s="234" t="s">
        <v>265</v>
      </c>
      <c r="B16" s="268">
        <f>'Location#1'!D67</f>
        <v>0</v>
      </c>
    </row>
    <row r="17" spans="1:2" ht="30.75" customHeight="1" x14ac:dyDescent="0.25">
      <c r="A17" s="234" t="s">
        <v>264</v>
      </c>
      <c r="B17" s="268">
        <f>'Location#1'!D68</f>
        <v>0</v>
      </c>
    </row>
    <row r="18" spans="1:2" ht="30.75" customHeight="1" x14ac:dyDescent="0.25">
      <c r="A18" s="234" t="s">
        <v>263</v>
      </c>
      <c r="B18" s="268">
        <f>'Location#1'!D69</f>
        <v>0</v>
      </c>
    </row>
    <row r="19" spans="1:2" ht="29.25" customHeight="1" x14ac:dyDescent="0.25">
      <c r="A19" s="234" t="s">
        <v>262</v>
      </c>
      <c r="B19" s="268">
        <f>'Location#1'!O56</f>
        <v>0</v>
      </c>
    </row>
    <row r="20" spans="1:2" ht="30.75" customHeight="1" x14ac:dyDescent="0.25">
      <c r="A20" s="234" t="s">
        <v>261</v>
      </c>
      <c r="B20" s="268">
        <f>'Location#1'!P56</f>
        <v>0</v>
      </c>
    </row>
    <row r="21" spans="1:2" ht="32.25" customHeight="1" thickBot="1" x14ac:dyDescent="0.3">
      <c r="A21" s="232" t="s">
        <v>260</v>
      </c>
      <c r="B21" s="270">
        <f>SUM(B14:B19)-B20</f>
        <v>0</v>
      </c>
    </row>
    <row r="22" spans="1:2" ht="32.25" customHeight="1" thickBot="1" x14ac:dyDescent="0.3">
      <c r="A22" s="231" t="s">
        <v>259</v>
      </c>
      <c r="B22" s="271">
        <f>(B13+B21)-B24</f>
        <v>0</v>
      </c>
    </row>
    <row r="23" spans="1:2" ht="27.75" customHeight="1" thickBot="1" x14ac:dyDescent="0.3">
      <c r="A23" s="230" t="s">
        <v>223</v>
      </c>
      <c r="B23" s="272">
        <f>'Location#1'!G56</f>
        <v>0</v>
      </c>
    </row>
    <row r="24" spans="1:2" ht="27" customHeight="1" thickBot="1" x14ac:dyDescent="0.3">
      <c r="A24" s="229" t="s">
        <v>221</v>
      </c>
      <c r="B24" s="273">
        <f>'Location#1'!H69</f>
        <v>0</v>
      </c>
    </row>
    <row r="25" spans="1:2" ht="15" customHeight="1" x14ac:dyDescent="0.25"/>
    <row r="26" spans="1:2" ht="14.1" customHeight="1" x14ac:dyDescent="0.25"/>
    <row r="27" spans="1:2" ht="14.1" customHeight="1" x14ac:dyDescent="0.25"/>
    <row r="28" spans="1:2" ht="14.1" customHeight="1" x14ac:dyDescent="0.25"/>
    <row r="29" spans="1:2" ht="14.1" customHeight="1" x14ac:dyDescent="0.25"/>
  </sheetData>
  <mergeCells count="3">
    <mergeCell ref="A1:D1"/>
    <mergeCell ref="E1:K2"/>
    <mergeCell ref="A4:A5"/>
  </mergeCells>
  <pageMargins left="0.35" right="0.28000000000000003" top="0.41" bottom="0.33" header="0.17" footer="0.13"/>
  <pageSetup scale="88" fitToHeight="0" orientation="portrait" horizontalDpi="4294967293" verticalDpi="4294967293" r:id="rId1"/>
  <headerFooter>
    <oddFooter>&amp;Lver 06112024&amp;C&amp;A&amp;R&amp;P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8C925-87BA-469E-ACF2-20988026819F}">
  <sheetPr>
    <tabColor rgb="FF0070C0"/>
    <pageSetUpPr fitToPage="1"/>
  </sheetPr>
  <dimension ref="A1:R75"/>
  <sheetViews>
    <sheetView view="pageLayout" topLeftCell="A87" zoomScaleNormal="87" workbookViewId="0">
      <selection activeCell="B89" sqref="B89"/>
    </sheetView>
  </sheetViews>
  <sheetFormatPr defaultColWidth="9.109375" defaultRowHeight="12.75" customHeight="1" x14ac:dyDescent="0.25"/>
  <cols>
    <col min="1" max="1" width="11.6640625" style="4" customWidth="1"/>
    <col min="2" max="2" width="25" style="9" customWidth="1"/>
    <col min="3" max="3" width="23.6640625" style="4" customWidth="1"/>
    <col min="4" max="4" width="18.44140625" style="4" customWidth="1"/>
    <col min="5" max="5" width="20" style="4" customWidth="1"/>
    <col min="6" max="6" width="16.44140625" style="4" customWidth="1"/>
    <col min="7" max="7" width="15.44140625" style="8" customWidth="1"/>
    <col min="8" max="8" width="14" style="8" customWidth="1"/>
    <col min="9" max="9" width="12.109375" style="3" customWidth="1"/>
    <col min="10" max="10" width="16.88671875" style="8" customWidth="1"/>
    <col min="11" max="11" width="13.5546875" style="3" customWidth="1"/>
    <col min="12" max="12" width="14.5546875" style="4" customWidth="1"/>
    <col min="13" max="13" width="19.33203125" style="8" customWidth="1"/>
    <col min="14" max="14" width="17.88671875" style="3" customWidth="1"/>
    <col min="15" max="15" width="13.109375" style="3" customWidth="1"/>
    <col min="16" max="16" width="18" style="10" customWidth="1"/>
    <col min="17" max="17" width="19.5546875" style="3" customWidth="1"/>
    <col min="18" max="18" width="31.33203125" style="3" customWidth="1"/>
    <col min="19" max="16384" width="9.109375" style="4"/>
  </cols>
  <sheetData>
    <row r="1" spans="1:18" ht="26.25" customHeight="1" thickBot="1" x14ac:dyDescent="0.3">
      <c r="A1" s="279" t="s">
        <v>78</v>
      </c>
      <c r="B1" s="279"/>
      <c r="C1" s="279"/>
      <c r="D1" s="279"/>
      <c r="E1" s="279"/>
      <c r="F1" s="279"/>
      <c r="G1" s="279"/>
      <c r="H1" s="279"/>
      <c r="I1" s="279"/>
      <c r="J1" s="279"/>
      <c r="K1" s="279"/>
      <c r="L1" s="279"/>
      <c r="M1" s="279"/>
      <c r="N1" s="279"/>
      <c r="O1" s="279"/>
      <c r="P1" s="279"/>
      <c r="Q1" s="279"/>
      <c r="R1" s="279"/>
    </row>
    <row r="2" spans="1:18" s="20" customFormat="1" ht="27" customHeight="1" thickBot="1" x14ac:dyDescent="0.35">
      <c r="B2" s="91" t="s">
        <v>68</v>
      </c>
      <c r="C2" s="280"/>
      <c r="D2" s="280"/>
      <c r="E2" s="280"/>
      <c r="F2" s="281"/>
      <c r="G2" s="68"/>
      <c r="H2" s="282" t="s">
        <v>69</v>
      </c>
      <c r="I2" s="283"/>
      <c r="J2" s="284"/>
      <c r="M2" s="282" t="s">
        <v>204</v>
      </c>
      <c r="N2" s="283"/>
      <c r="O2" s="284"/>
      <c r="P2" s="68"/>
      <c r="Q2" s="22"/>
      <c r="R2" s="22"/>
    </row>
    <row r="3" spans="1:18" s="20" customFormat="1" ht="27" customHeight="1" thickBot="1" x14ac:dyDescent="0.35">
      <c r="B3" s="92" t="s">
        <v>61</v>
      </c>
      <c r="C3" s="285"/>
      <c r="D3" s="285"/>
      <c r="E3" s="285"/>
      <c r="F3" s="286"/>
      <c r="G3" s="68"/>
      <c r="H3" s="97" t="s">
        <v>70</v>
      </c>
      <c r="I3" s="97" t="s">
        <v>71</v>
      </c>
      <c r="J3" s="98" t="s">
        <v>5</v>
      </c>
      <c r="M3" s="287" t="s">
        <v>124</v>
      </c>
      <c r="N3" s="288"/>
      <c r="O3" s="101">
        <f>(F5-D5)+1</f>
        <v>1</v>
      </c>
      <c r="P3" s="22"/>
      <c r="Q3" s="22"/>
    </row>
    <row r="4" spans="1:18" s="20" customFormat="1" ht="27" customHeight="1" thickBot="1" x14ac:dyDescent="0.4">
      <c r="B4" s="92" t="s">
        <v>62</v>
      </c>
      <c r="C4" s="94" t="s">
        <v>63</v>
      </c>
      <c r="D4" s="67"/>
      <c r="E4" s="94" t="s">
        <v>64</v>
      </c>
      <c r="F4" s="69"/>
      <c r="G4" s="70"/>
      <c r="H4" s="134">
        <v>86</v>
      </c>
      <c r="I4" s="135">
        <v>66</v>
      </c>
      <c r="J4" s="136">
        <f>H4+I4</f>
        <v>152</v>
      </c>
      <c r="M4" s="91" t="s">
        <v>22</v>
      </c>
      <c r="N4" s="91"/>
      <c r="O4" s="102">
        <f>COUNTA(B10:B55)</f>
        <v>0</v>
      </c>
      <c r="P4" s="22"/>
      <c r="Q4" s="22"/>
    </row>
    <row r="5" spans="1:18" s="20" customFormat="1" ht="27" customHeight="1" thickBot="1" x14ac:dyDescent="0.4">
      <c r="B5" s="93" t="s">
        <v>65</v>
      </c>
      <c r="C5" s="95" t="s">
        <v>66</v>
      </c>
      <c r="D5" s="66"/>
      <c r="E5" s="96" t="s">
        <v>67</v>
      </c>
      <c r="F5" s="73"/>
      <c r="G5" s="70"/>
      <c r="H5" s="289" t="s">
        <v>72</v>
      </c>
      <c r="I5" s="289"/>
      <c r="J5" s="289"/>
      <c r="M5" s="91" t="s">
        <v>75</v>
      </c>
      <c r="N5" s="91"/>
      <c r="O5" s="137" t="str">
        <f>IFERROR(O6/O3,"")</f>
        <v/>
      </c>
      <c r="P5" s="290" t="s">
        <v>138</v>
      </c>
      <c r="Q5" s="291"/>
    </row>
    <row r="6" spans="1:18" s="20" customFormat="1" ht="27" customHeight="1" thickBot="1" x14ac:dyDescent="0.35">
      <c r="B6" s="68"/>
      <c r="C6" s="71"/>
      <c r="E6" s="72"/>
      <c r="F6" s="70"/>
      <c r="G6" s="70"/>
      <c r="H6" s="292" t="s">
        <v>73</v>
      </c>
      <c r="I6" s="292"/>
      <c r="J6" s="292"/>
      <c r="M6" s="103" t="s">
        <v>123</v>
      </c>
      <c r="N6" s="103"/>
      <c r="O6" s="138" t="str">
        <f>IFERROR(P68/O4,"")</f>
        <v/>
      </c>
      <c r="P6" s="290"/>
      <c r="Q6" s="291"/>
    </row>
    <row r="7" spans="1:18" s="20" customFormat="1" ht="24" customHeight="1" thickBot="1" x14ac:dyDescent="0.3">
      <c r="B7" s="293"/>
      <c r="C7" s="293"/>
      <c r="D7" s="293"/>
      <c r="G7" s="21"/>
      <c r="H7" s="21"/>
      <c r="I7" s="22"/>
      <c r="J7" s="21"/>
      <c r="K7" s="22"/>
      <c r="M7" s="21"/>
      <c r="N7" s="22"/>
      <c r="O7" s="22"/>
      <c r="P7" s="23"/>
      <c r="Q7" s="22"/>
      <c r="R7" s="22"/>
    </row>
    <row r="8" spans="1:18" s="11" customFormat="1" ht="24.75" customHeight="1" thickBot="1" x14ac:dyDescent="0.3">
      <c r="A8" s="99" t="s">
        <v>59</v>
      </c>
      <c r="B8" s="100">
        <f>COUNTA(B10:B55)</f>
        <v>0</v>
      </c>
      <c r="C8" s="100"/>
      <c r="D8" s="100"/>
      <c r="E8" s="100"/>
      <c r="F8" s="100"/>
      <c r="G8" s="153">
        <f>SUM(G10:G55)</f>
        <v>0</v>
      </c>
      <c r="H8" s="153">
        <f t="shared" ref="H8:P8" si="0">SUM(H10:H55)</f>
        <v>0</v>
      </c>
      <c r="I8" s="153" t="s">
        <v>36</v>
      </c>
      <c r="J8" s="153">
        <f t="shared" si="0"/>
        <v>0</v>
      </c>
      <c r="K8" s="153" t="s">
        <v>36</v>
      </c>
      <c r="L8" s="153">
        <f t="shared" si="0"/>
        <v>0</v>
      </c>
      <c r="M8" s="153">
        <f t="shared" si="0"/>
        <v>0</v>
      </c>
      <c r="N8" s="153">
        <f t="shared" si="0"/>
        <v>0</v>
      </c>
      <c r="O8" s="153">
        <f t="shared" si="0"/>
        <v>0</v>
      </c>
      <c r="P8" s="152">
        <f t="shared" si="0"/>
        <v>0</v>
      </c>
    </row>
    <row r="9" spans="1:18" s="2" customFormat="1" ht="72.599999999999994" thickBot="1" x14ac:dyDescent="0.3">
      <c r="A9" s="191"/>
      <c r="B9" s="192" t="s">
        <v>80</v>
      </c>
      <c r="C9" s="192" t="s">
        <v>82</v>
      </c>
      <c r="D9" s="192" t="s">
        <v>97</v>
      </c>
      <c r="E9" s="192" t="s">
        <v>81</v>
      </c>
      <c r="F9" s="192" t="s">
        <v>125</v>
      </c>
      <c r="G9" s="193" t="s">
        <v>120</v>
      </c>
      <c r="H9" s="194" t="s">
        <v>126</v>
      </c>
      <c r="I9" s="192" t="s">
        <v>127</v>
      </c>
      <c r="J9" s="193" t="s">
        <v>128</v>
      </c>
      <c r="K9" s="192" t="s">
        <v>56</v>
      </c>
      <c r="L9" s="193" t="s">
        <v>129</v>
      </c>
      <c r="M9" s="195" t="s">
        <v>130</v>
      </c>
      <c r="N9" s="195" t="s">
        <v>122</v>
      </c>
      <c r="O9" s="192" t="s">
        <v>101</v>
      </c>
      <c r="P9" s="196" t="s">
        <v>131</v>
      </c>
      <c r="Q9" s="197" t="s">
        <v>182</v>
      </c>
    </row>
    <row r="10" spans="1:18" s="6" customFormat="1" ht="24.9" customHeight="1" x14ac:dyDescent="0.25">
      <c r="A10" s="182">
        <v>1</v>
      </c>
      <c r="B10" s="183"/>
      <c r="C10" s="182"/>
      <c r="D10" s="182"/>
      <c r="E10" s="182"/>
      <c r="F10" s="182"/>
      <c r="G10" s="184">
        <f>IF(ISERROR(VLOOKUP(F10,'DD List Data'!B$23:E$38,4,0)*$O$3),0,VLOOKUP(F10,'DD List Data'!B$23:E$38,4,0)*$O$3)</f>
        <v>0</v>
      </c>
      <c r="H10" s="185"/>
      <c r="I10" s="182"/>
      <c r="J10" s="186">
        <f>I10*$H$4</f>
        <v>0</v>
      </c>
      <c r="K10" s="187"/>
      <c r="L10" s="186">
        <f>$I$4*K10</f>
        <v>0</v>
      </c>
      <c r="M10" s="188"/>
      <c r="N10" s="188"/>
      <c r="O10" s="185"/>
      <c r="P10" s="189"/>
      <c r="Q10" s="190"/>
    </row>
    <row r="11" spans="1:18" s="6" customFormat="1" ht="24.9" customHeight="1" x14ac:dyDescent="0.25">
      <c r="A11" s="5">
        <v>2</v>
      </c>
      <c r="B11" s="7"/>
      <c r="C11" s="5"/>
      <c r="D11" s="5"/>
      <c r="E11" s="5"/>
      <c r="F11" s="5"/>
      <c r="G11" s="125">
        <f>IF(ISERROR(VLOOKUP(F11,'DD List Data'!B$23:E$38,4,0)*$O$3),0,VLOOKUP(F11,'DD List Data'!B$23:E$38,4,0)*$O$3)</f>
        <v>0</v>
      </c>
      <c r="H11" s="126"/>
      <c r="I11" s="5"/>
      <c r="J11" s="127">
        <f t="shared" ref="J11:J55" si="1">I11*$H$4</f>
        <v>0</v>
      </c>
      <c r="K11" s="151"/>
      <c r="L11" s="127">
        <f t="shared" ref="L11:L55" si="2">$I$4*K11</f>
        <v>0</v>
      </c>
      <c r="M11" s="128"/>
      <c r="N11" s="128"/>
      <c r="O11" s="126"/>
      <c r="P11" s="129"/>
      <c r="Q11" s="178"/>
    </row>
    <row r="12" spans="1:18" s="6" customFormat="1" ht="24.9" customHeight="1" x14ac:dyDescent="0.25">
      <c r="A12" s="5">
        <v>3</v>
      </c>
      <c r="B12" s="7"/>
      <c r="C12" s="5"/>
      <c r="D12" s="5"/>
      <c r="E12" s="5"/>
      <c r="F12" s="5"/>
      <c r="G12" s="125">
        <f>IF(ISERROR(VLOOKUP(F12,'DD List Data'!B$23:E$38,4,0)*$O$3),0,VLOOKUP(F12,'DD List Data'!B$23:E$38,4,0)*$O$3)</f>
        <v>0</v>
      </c>
      <c r="H12" s="126"/>
      <c r="I12" s="5"/>
      <c r="J12" s="127">
        <f t="shared" si="1"/>
        <v>0</v>
      </c>
      <c r="K12" s="151"/>
      <c r="L12" s="127">
        <f t="shared" si="2"/>
        <v>0</v>
      </c>
      <c r="M12" s="128"/>
      <c r="N12" s="128"/>
      <c r="O12" s="126"/>
      <c r="P12" s="129"/>
      <c r="Q12" s="178"/>
    </row>
    <row r="13" spans="1:18" s="6" customFormat="1" ht="24.9" customHeight="1" x14ac:dyDescent="0.25">
      <c r="A13" s="5">
        <v>4</v>
      </c>
      <c r="B13" s="7"/>
      <c r="C13" s="5"/>
      <c r="D13" s="5"/>
      <c r="E13" s="5"/>
      <c r="F13" s="5"/>
      <c r="G13" s="125">
        <f>IF(ISERROR(VLOOKUP(F13,'DD List Data'!B$23:E$38,4,0)*$O$3),0,VLOOKUP(F13,'DD List Data'!B$23:E$38,4,0)*$O$3)</f>
        <v>0</v>
      </c>
      <c r="H13" s="126"/>
      <c r="I13" s="5"/>
      <c r="J13" s="127">
        <f t="shared" si="1"/>
        <v>0</v>
      </c>
      <c r="K13" s="151"/>
      <c r="L13" s="127">
        <f t="shared" si="2"/>
        <v>0</v>
      </c>
      <c r="M13" s="128"/>
      <c r="N13" s="128"/>
      <c r="O13" s="126"/>
      <c r="P13" s="129"/>
      <c r="Q13" s="178"/>
    </row>
    <row r="14" spans="1:18" s="6" customFormat="1" ht="24.9" customHeight="1" x14ac:dyDescent="0.25">
      <c r="A14" s="5">
        <v>5</v>
      </c>
      <c r="B14" s="7"/>
      <c r="C14" s="5"/>
      <c r="D14" s="5"/>
      <c r="E14" s="5"/>
      <c r="F14" s="5"/>
      <c r="G14" s="125">
        <f>IF(ISERROR(VLOOKUP(F14,'DD List Data'!B$23:E$38,4,0)*$O$3),0,VLOOKUP(F14,'DD List Data'!B$23:E$38,4,0)*$O$3)</f>
        <v>0</v>
      </c>
      <c r="H14" s="126"/>
      <c r="I14" s="5"/>
      <c r="J14" s="127">
        <f t="shared" si="1"/>
        <v>0</v>
      </c>
      <c r="K14" s="151"/>
      <c r="L14" s="127">
        <f t="shared" si="2"/>
        <v>0</v>
      </c>
      <c r="M14" s="128"/>
      <c r="N14" s="128"/>
      <c r="O14" s="126"/>
      <c r="P14" s="129"/>
      <c r="Q14" s="178"/>
    </row>
    <row r="15" spans="1:18" s="6" customFormat="1" ht="24.9" customHeight="1" x14ac:dyDescent="0.25">
      <c r="A15" s="5">
        <v>6</v>
      </c>
      <c r="B15" s="7"/>
      <c r="C15" s="5"/>
      <c r="D15" s="5"/>
      <c r="E15" s="5"/>
      <c r="F15" s="5"/>
      <c r="G15" s="125">
        <f>IF(ISERROR(VLOOKUP(F15,'DD List Data'!B$23:E$38,4,0)*$O$3),0,VLOOKUP(F15,'DD List Data'!B$23:E$38,4,0)*$O$3)</f>
        <v>0</v>
      </c>
      <c r="H15" s="126"/>
      <c r="I15" s="5"/>
      <c r="J15" s="127">
        <f t="shared" si="1"/>
        <v>0</v>
      </c>
      <c r="K15" s="151"/>
      <c r="L15" s="127">
        <f t="shared" si="2"/>
        <v>0</v>
      </c>
      <c r="M15" s="128"/>
      <c r="N15" s="128"/>
      <c r="O15" s="126"/>
      <c r="P15" s="129"/>
      <c r="Q15" s="178"/>
    </row>
    <row r="16" spans="1:18" s="6" customFormat="1" ht="24.9" customHeight="1" x14ac:dyDescent="0.25">
      <c r="A16" s="5">
        <v>7</v>
      </c>
      <c r="B16" s="7"/>
      <c r="C16" s="5"/>
      <c r="D16" s="5"/>
      <c r="E16" s="5"/>
      <c r="F16" s="5"/>
      <c r="G16" s="125">
        <f>IF(ISERROR(VLOOKUP(F16,'DD List Data'!B$23:E$38,4,0)*$O$3),0,VLOOKUP(F16,'DD List Data'!B$23:E$38,4,0)*$O$3)</f>
        <v>0</v>
      </c>
      <c r="H16" s="126"/>
      <c r="I16" s="5"/>
      <c r="J16" s="127">
        <f t="shared" si="1"/>
        <v>0</v>
      </c>
      <c r="K16" s="151"/>
      <c r="L16" s="127">
        <f t="shared" si="2"/>
        <v>0</v>
      </c>
      <c r="M16" s="128"/>
      <c r="N16" s="128"/>
      <c r="O16" s="126"/>
      <c r="P16" s="129"/>
      <c r="Q16" s="178"/>
    </row>
    <row r="17" spans="1:17" s="6" customFormat="1" ht="24.9" customHeight="1" x14ac:dyDescent="0.25">
      <c r="A17" s="5">
        <v>8</v>
      </c>
      <c r="B17" s="7"/>
      <c r="C17" s="5"/>
      <c r="D17" s="5"/>
      <c r="E17" s="5"/>
      <c r="F17" s="5"/>
      <c r="G17" s="125">
        <f>IF(ISERROR(VLOOKUP(F17,'DD List Data'!B$23:E$38,4,0)*$O$3),0,VLOOKUP(F17,'DD List Data'!B$23:E$38,4,0)*$O$3)</f>
        <v>0</v>
      </c>
      <c r="H17" s="126"/>
      <c r="I17" s="5"/>
      <c r="J17" s="127">
        <f t="shared" si="1"/>
        <v>0</v>
      </c>
      <c r="K17" s="151"/>
      <c r="L17" s="127">
        <f t="shared" si="2"/>
        <v>0</v>
      </c>
      <c r="M17" s="128"/>
      <c r="N17" s="128"/>
      <c r="O17" s="126"/>
      <c r="P17" s="129"/>
      <c r="Q17" s="178"/>
    </row>
    <row r="18" spans="1:17" s="6" customFormat="1" ht="24.9" customHeight="1" x14ac:dyDescent="0.25">
      <c r="A18" s="5">
        <v>9</v>
      </c>
      <c r="B18" s="7"/>
      <c r="C18" s="5"/>
      <c r="D18" s="5"/>
      <c r="E18" s="5"/>
      <c r="F18" s="5"/>
      <c r="G18" s="125">
        <f>IF(ISERROR(VLOOKUP(F18,'DD List Data'!B$23:E$38,4,0)*$O$3),0,VLOOKUP(F18,'DD List Data'!B$23:E$38,4,0)*$O$3)</f>
        <v>0</v>
      </c>
      <c r="H18" s="126"/>
      <c r="I18" s="5"/>
      <c r="J18" s="127">
        <f t="shared" si="1"/>
        <v>0</v>
      </c>
      <c r="K18" s="151"/>
      <c r="L18" s="127">
        <f t="shared" si="2"/>
        <v>0</v>
      </c>
      <c r="M18" s="128"/>
      <c r="N18" s="128"/>
      <c r="O18" s="126"/>
      <c r="P18" s="129"/>
      <c r="Q18" s="178"/>
    </row>
    <row r="19" spans="1:17" s="6" customFormat="1" ht="24.9" customHeight="1" x14ac:dyDescent="0.25">
      <c r="A19" s="5">
        <v>10</v>
      </c>
      <c r="B19" s="7"/>
      <c r="C19" s="5"/>
      <c r="D19" s="5"/>
      <c r="E19" s="5"/>
      <c r="F19" s="5"/>
      <c r="G19" s="125">
        <f>IF(ISERROR(VLOOKUP(F19,'DD List Data'!B$23:E$38,4,0)*$O$3),0,VLOOKUP(F19,'DD List Data'!B$23:E$38,4,0)*$O$3)</f>
        <v>0</v>
      </c>
      <c r="H19" s="126"/>
      <c r="I19" s="5"/>
      <c r="J19" s="127">
        <f t="shared" si="1"/>
        <v>0</v>
      </c>
      <c r="K19" s="151"/>
      <c r="L19" s="127">
        <f t="shared" si="2"/>
        <v>0</v>
      </c>
      <c r="M19" s="128"/>
      <c r="N19" s="128"/>
      <c r="O19" s="126"/>
      <c r="P19" s="129"/>
      <c r="Q19" s="178"/>
    </row>
    <row r="20" spans="1:17" s="6" customFormat="1" ht="24.9" customHeight="1" x14ac:dyDescent="0.25">
      <c r="A20" s="5">
        <v>11</v>
      </c>
      <c r="B20" s="7"/>
      <c r="C20" s="5"/>
      <c r="D20" s="5"/>
      <c r="E20" s="5"/>
      <c r="F20" s="5"/>
      <c r="G20" s="125">
        <f>IF(ISERROR(VLOOKUP(F20,'DD List Data'!B$23:E$38,4,0)*$O$3),0,VLOOKUP(F20,'DD List Data'!B$23:E$38,4,0)*$O$3)</f>
        <v>0</v>
      </c>
      <c r="H20" s="126"/>
      <c r="I20" s="5"/>
      <c r="J20" s="127">
        <f t="shared" si="1"/>
        <v>0</v>
      </c>
      <c r="K20" s="151"/>
      <c r="L20" s="127">
        <f t="shared" si="2"/>
        <v>0</v>
      </c>
      <c r="M20" s="128"/>
      <c r="N20" s="128"/>
      <c r="O20" s="126"/>
      <c r="P20" s="129"/>
      <c r="Q20" s="178"/>
    </row>
    <row r="21" spans="1:17" s="6" customFormat="1" ht="24.9" customHeight="1" x14ac:dyDescent="0.25">
      <c r="A21" s="5">
        <v>12</v>
      </c>
      <c r="B21" s="7"/>
      <c r="C21" s="5"/>
      <c r="D21" s="5"/>
      <c r="E21" s="5"/>
      <c r="F21" s="5"/>
      <c r="G21" s="125">
        <f>IF(ISERROR(VLOOKUP(F21,'DD List Data'!B$23:E$38,4,0)*$O$3),0,VLOOKUP(F21,'DD List Data'!B$23:E$38,4,0)*$O$3)</f>
        <v>0</v>
      </c>
      <c r="H21" s="126"/>
      <c r="I21" s="5"/>
      <c r="J21" s="127">
        <f t="shared" si="1"/>
        <v>0</v>
      </c>
      <c r="K21" s="151"/>
      <c r="L21" s="127">
        <f t="shared" si="2"/>
        <v>0</v>
      </c>
      <c r="M21" s="128"/>
      <c r="N21" s="128"/>
      <c r="O21" s="126"/>
      <c r="P21" s="129"/>
      <c r="Q21" s="178"/>
    </row>
    <row r="22" spans="1:17" s="6" customFormat="1" ht="24.9" customHeight="1" x14ac:dyDescent="0.25">
      <c r="A22" s="5">
        <v>13</v>
      </c>
      <c r="B22" s="7"/>
      <c r="C22" s="5"/>
      <c r="D22" s="5"/>
      <c r="E22" s="5"/>
      <c r="F22" s="5"/>
      <c r="G22" s="125">
        <f>IF(ISERROR(VLOOKUP(F22,'DD List Data'!B$23:E$38,4,0)*$O$3),0,VLOOKUP(F22,'DD List Data'!B$23:E$38,4,0)*$O$3)</f>
        <v>0</v>
      </c>
      <c r="H22" s="126"/>
      <c r="I22" s="5"/>
      <c r="J22" s="127">
        <f t="shared" si="1"/>
        <v>0</v>
      </c>
      <c r="K22" s="151"/>
      <c r="L22" s="127">
        <f t="shared" si="2"/>
        <v>0</v>
      </c>
      <c r="M22" s="128"/>
      <c r="N22" s="128"/>
      <c r="O22" s="126"/>
      <c r="P22" s="129"/>
      <c r="Q22" s="178"/>
    </row>
    <row r="23" spans="1:17" s="6" customFormat="1" ht="24.9" customHeight="1" x14ac:dyDescent="0.25">
      <c r="A23" s="5">
        <v>14</v>
      </c>
      <c r="B23" s="7"/>
      <c r="C23" s="5"/>
      <c r="D23" s="5"/>
      <c r="E23" s="5"/>
      <c r="F23" s="5"/>
      <c r="G23" s="125">
        <f>IF(ISERROR(VLOOKUP(F23,'DD List Data'!B$23:E$38,4,0)*$O$3),0,VLOOKUP(F23,'DD List Data'!B$23:E$38,4,0)*$O$3)</f>
        <v>0</v>
      </c>
      <c r="H23" s="126"/>
      <c r="I23" s="5"/>
      <c r="J23" s="127">
        <f t="shared" si="1"/>
        <v>0</v>
      </c>
      <c r="K23" s="151"/>
      <c r="L23" s="127">
        <f t="shared" si="2"/>
        <v>0</v>
      </c>
      <c r="M23" s="128"/>
      <c r="N23" s="128"/>
      <c r="O23" s="126"/>
      <c r="P23" s="129"/>
      <c r="Q23" s="178"/>
    </row>
    <row r="24" spans="1:17" s="6" customFormat="1" ht="24.9" customHeight="1" x14ac:dyDescent="0.25">
      <c r="A24" s="5">
        <v>15</v>
      </c>
      <c r="B24" s="7"/>
      <c r="C24" s="5"/>
      <c r="D24" s="5"/>
      <c r="E24" s="5"/>
      <c r="F24" s="5"/>
      <c r="G24" s="125">
        <f>IF(ISERROR(VLOOKUP(F24,'DD List Data'!B$23:E$38,4,0)*$O$3),0,VLOOKUP(F24,'DD List Data'!B$23:E$38,4,0)*$O$3)</f>
        <v>0</v>
      </c>
      <c r="H24" s="126"/>
      <c r="I24" s="5"/>
      <c r="J24" s="127">
        <f t="shared" si="1"/>
        <v>0</v>
      </c>
      <c r="K24" s="151"/>
      <c r="L24" s="127">
        <f t="shared" si="2"/>
        <v>0</v>
      </c>
      <c r="M24" s="128"/>
      <c r="N24" s="128"/>
      <c r="O24" s="126"/>
      <c r="P24" s="129"/>
      <c r="Q24" s="178"/>
    </row>
    <row r="25" spans="1:17" s="6" customFormat="1" ht="24.9" customHeight="1" x14ac:dyDescent="0.25">
      <c r="A25" s="5">
        <v>16</v>
      </c>
      <c r="B25" s="7"/>
      <c r="C25" s="5"/>
      <c r="D25" s="5"/>
      <c r="E25" s="5"/>
      <c r="F25" s="5"/>
      <c r="G25" s="125">
        <f>IF(ISERROR(VLOOKUP(F25,'DD List Data'!B$23:E$38,4,0)*$O$3),0,VLOOKUP(F25,'DD List Data'!B$23:E$38,4,0)*$O$3)</f>
        <v>0</v>
      </c>
      <c r="H25" s="126"/>
      <c r="I25" s="5"/>
      <c r="J25" s="127">
        <f t="shared" si="1"/>
        <v>0</v>
      </c>
      <c r="K25" s="151"/>
      <c r="L25" s="127">
        <f t="shared" si="2"/>
        <v>0</v>
      </c>
      <c r="M25" s="128"/>
      <c r="N25" s="128"/>
      <c r="O25" s="126"/>
      <c r="P25" s="129"/>
      <c r="Q25" s="178"/>
    </row>
    <row r="26" spans="1:17" s="6" customFormat="1" ht="24.9" customHeight="1" x14ac:dyDescent="0.25">
      <c r="A26" s="5">
        <v>17</v>
      </c>
      <c r="B26" s="7"/>
      <c r="C26" s="5"/>
      <c r="D26" s="5"/>
      <c r="E26" s="5"/>
      <c r="F26" s="5"/>
      <c r="G26" s="125">
        <f>IF(ISERROR(VLOOKUP(F26,'DD List Data'!B$23:E$38,4,0)*$O$3),0,VLOOKUP(F26,'DD List Data'!B$23:E$38,4,0)*$O$3)</f>
        <v>0</v>
      </c>
      <c r="H26" s="126"/>
      <c r="I26" s="5"/>
      <c r="J26" s="127">
        <f t="shared" si="1"/>
        <v>0</v>
      </c>
      <c r="K26" s="151"/>
      <c r="L26" s="127">
        <f t="shared" si="2"/>
        <v>0</v>
      </c>
      <c r="M26" s="128"/>
      <c r="N26" s="128"/>
      <c r="O26" s="126"/>
      <c r="P26" s="129"/>
      <c r="Q26" s="178"/>
    </row>
    <row r="27" spans="1:17" s="6" customFormat="1" ht="24.9" customHeight="1" x14ac:dyDescent="0.25">
      <c r="A27" s="5">
        <v>18</v>
      </c>
      <c r="B27" s="7"/>
      <c r="C27" s="5"/>
      <c r="D27" s="5"/>
      <c r="E27" s="5"/>
      <c r="F27" s="5"/>
      <c r="G27" s="125">
        <f>IF(ISERROR(VLOOKUP(F27,'DD List Data'!B$23:E$38,4,0)*$O$3),0,VLOOKUP(F27,'DD List Data'!B$23:E$38,4,0)*$O$3)</f>
        <v>0</v>
      </c>
      <c r="H27" s="126"/>
      <c r="I27" s="5"/>
      <c r="J27" s="127">
        <f t="shared" si="1"/>
        <v>0</v>
      </c>
      <c r="K27" s="151"/>
      <c r="L27" s="127">
        <f t="shared" si="2"/>
        <v>0</v>
      </c>
      <c r="M27" s="128"/>
      <c r="N27" s="128"/>
      <c r="O27" s="126"/>
      <c r="P27" s="129"/>
      <c r="Q27" s="178"/>
    </row>
    <row r="28" spans="1:17" s="6" customFormat="1" ht="24.9" customHeight="1" x14ac:dyDescent="0.25">
      <c r="A28" s="5">
        <v>19</v>
      </c>
      <c r="B28" s="7"/>
      <c r="C28" s="5"/>
      <c r="D28" s="5"/>
      <c r="E28" s="5"/>
      <c r="F28" s="5"/>
      <c r="G28" s="125">
        <f>IF(ISERROR(VLOOKUP(F28,'DD List Data'!B$23:E$38,4,0)*$O$3),0,VLOOKUP(F28,'DD List Data'!B$23:E$38,4,0)*$O$3)</f>
        <v>0</v>
      </c>
      <c r="H28" s="126"/>
      <c r="I28" s="5"/>
      <c r="J28" s="127">
        <f t="shared" si="1"/>
        <v>0</v>
      </c>
      <c r="K28" s="151"/>
      <c r="L28" s="127">
        <f t="shared" si="2"/>
        <v>0</v>
      </c>
      <c r="M28" s="128"/>
      <c r="N28" s="128"/>
      <c r="O28" s="126"/>
      <c r="P28" s="129"/>
      <c r="Q28" s="178"/>
    </row>
    <row r="29" spans="1:17" s="6" customFormat="1" ht="24.9" customHeight="1" x14ac:dyDescent="0.25">
      <c r="A29" s="5">
        <v>20</v>
      </c>
      <c r="B29" s="7"/>
      <c r="C29" s="5"/>
      <c r="D29" s="5"/>
      <c r="E29" s="5"/>
      <c r="F29" s="5"/>
      <c r="G29" s="125">
        <f>IF(ISERROR(VLOOKUP(F29,'DD List Data'!B$23:E$38,4,0)*$O$3),0,VLOOKUP(F29,'DD List Data'!B$23:E$38,4,0)*$O$3)</f>
        <v>0</v>
      </c>
      <c r="H29" s="126"/>
      <c r="I29" s="5"/>
      <c r="J29" s="127">
        <f t="shared" si="1"/>
        <v>0</v>
      </c>
      <c r="K29" s="151"/>
      <c r="L29" s="127">
        <f t="shared" si="2"/>
        <v>0</v>
      </c>
      <c r="M29" s="128"/>
      <c r="N29" s="128"/>
      <c r="O29" s="126"/>
      <c r="P29" s="129"/>
      <c r="Q29" s="178"/>
    </row>
    <row r="30" spans="1:17" s="6" customFormat="1" ht="24.9" customHeight="1" x14ac:dyDescent="0.25">
      <c r="A30" s="5">
        <v>21</v>
      </c>
      <c r="B30" s="7"/>
      <c r="C30" s="5"/>
      <c r="D30" s="5"/>
      <c r="E30" s="5"/>
      <c r="F30" s="5"/>
      <c r="G30" s="125">
        <f>IF(ISERROR(VLOOKUP(F30,'DD List Data'!B$23:E$38,4,0)*$O$3),0,VLOOKUP(F30,'DD List Data'!B$23:E$38,4,0)*$O$3)</f>
        <v>0</v>
      </c>
      <c r="H30" s="126"/>
      <c r="I30" s="5"/>
      <c r="J30" s="127">
        <f t="shared" si="1"/>
        <v>0</v>
      </c>
      <c r="K30" s="151"/>
      <c r="L30" s="127">
        <f t="shared" si="2"/>
        <v>0</v>
      </c>
      <c r="M30" s="128"/>
      <c r="N30" s="128"/>
      <c r="O30" s="126"/>
      <c r="P30" s="129"/>
      <c r="Q30" s="178"/>
    </row>
    <row r="31" spans="1:17" s="6" customFormat="1" ht="24.9" customHeight="1" x14ac:dyDescent="0.25">
      <c r="A31" s="5">
        <v>22</v>
      </c>
      <c r="B31" s="7"/>
      <c r="C31" s="5"/>
      <c r="D31" s="5"/>
      <c r="E31" s="5"/>
      <c r="F31" s="5"/>
      <c r="G31" s="125">
        <f>IF(ISERROR(VLOOKUP(F31,'DD List Data'!B$23:E$38,4,0)*$O$3),0,VLOOKUP(F31,'DD List Data'!B$23:E$38,4,0)*$O$3)</f>
        <v>0</v>
      </c>
      <c r="H31" s="126"/>
      <c r="I31" s="5"/>
      <c r="J31" s="127">
        <f t="shared" si="1"/>
        <v>0</v>
      </c>
      <c r="K31" s="151"/>
      <c r="L31" s="127">
        <f t="shared" si="2"/>
        <v>0</v>
      </c>
      <c r="M31" s="128"/>
      <c r="N31" s="128"/>
      <c r="O31" s="126"/>
      <c r="P31" s="129"/>
      <c r="Q31" s="178"/>
    </row>
    <row r="32" spans="1:17" s="6" customFormat="1" ht="24.9" customHeight="1" x14ac:dyDescent="0.25">
      <c r="A32" s="5">
        <v>23</v>
      </c>
      <c r="B32" s="7"/>
      <c r="C32" s="5"/>
      <c r="D32" s="5"/>
      <c r="E32" s="5"/>
      <c r="F32" s="5"/>
      <c r="G32" s="125">
        <f>IF(ISERROR(VLOOKUP(F32,'DD List Data'!B$23:E$38,4,0)*$O$3),0,VLOOKUP(F32,'DD List Data'!B$23:E$38,4,0)*$O$3)</f>
        <v>0</v>
      </c>
      <c r="H32" s="126"/>
      <c r="I32" s="5"/>
      <c r="J32" s="127">
        <f t="shared" si="1"/>
        <v>0</v>
      </c>
      <c r="K32" s="151"/>
      <c r="L32" s="127">
        <f t="shared" si="2"/>
        <v>0</v>
      </c>
      <c r="M32" s="128"/>
      <c r="N32" s="128"/>
      <c r="O32" s="126"/>
      <c r="P32" s="129"/>
      <c r="Q32" s="178"/>
    </row>
    <row r="33" spans="1:17" s="6" customFormat="1" ht="24.9" customHeight="1" x14ac:dyDescent="0.25">
      <c r="A33" s="5">
        <v>24</v>
      </c>
      <c r="B33" s="7"/>
      <c r="C33" s="5"/>
      <c r="D33" s="5"/>
      <c r="E33" s="5"/>
      <c r="F33" s="5"/>
      <c r="G33" s="125">
        <f>IF(ISERROR(VLOOKUP(F33,'DD List Data'!B$23:E$38,4,0)*$O$3),0,VLOOKUP(F33,'DD List Data'!B$23:E$38,4,0)*$O$3)</f>
        <v>0</v>
      </c>
      <c r="H33" s="126"/>
      <c r="I33" s="5"/>
      <c r="J33" s="127">
        <f t="shared" si="1"/>
        <v>0</v>
      </c>
      <c r="K33" s="151"/>
      <c r="L33" s="127">
        <f t="shared" si="2"/>
        <v>0</v>
      </c>
      <c r="M33" s="128"/>
      <c r="N33" s="128"/>
      <c r="O33" s="126"/>
      <c r="P33" s="129"/>
      <c r="Q33" s="178"/>
    </row>
    <row r="34" spans="1:17" s="6" customFormat="1" ht="24.9" customHeight="1" x14ac:dyDescent="0.25">
      <c r="A34" s="5">
        <v>25</v>
      </c>
      <c r="B34" s="7"/>
      <c r="C34" s="5"/>
      <c r="D34" s="5"/>
      <c r="E34" s="5"/>
      <c r="F34" s="5"/>
      <c r="G34" s="125">
        <f>IF(ISERROR(VLOOKUP(F34,'DD List Data'!B$23:E$38,4,0)*$O$3),0,VLOOKUP(F34,'DD List Data'!B$23:E$38,4,0)*$O$3)</f>
        <v>0</v>
      </c>
      <c r="H34" s="126"/>
      <c r="I34" s="5"/>
      <c r="J34" s="127">
        <f t="shared" si="1"/>
        <v>0</v>
      </c>
      <c r="K34" s="151"/>
      <c r="L34" s="127">
        <f t="shared" si="2"/>
        <v>0</v>
      </c>
      <c r="M34" s="128"/>
      <c r="N34" s="128"/>
      <c r="O34" s="126"/>
      <c r="P34" s="130"/>
      <c r="Q34" s="178"/>
    </row>
    <row r="35" spans="1:17" s="6" customFormat="1" ht="24.9" customHeight="1" x14ac:dyDescent="0.25">
      <c r="A35" s="5">
        <v>26</v>
      </c>
      <c r="B35" s="7"/>
      <c r="C35" s="5"/>
      <c r="D35" s="5"/>
      <c r="E35" s="5"/>
      <c r="F35" s="5"/>
      <c r="G35" s="125">
        <f>IF(ISERROR(VLOOKUP(F35,'DD List Data'!B$23:E$38,4,0)*$O$3),0,VLOOKUP(F35,'DD List Data'!B$23:E$38,4,0)*$O$3)</f>
        <v>0</v>
      </c>
      <c r="H35" s="126"/>
      <c r="I35" s="5"/>
      <c r="J35" s="127">
        <f t="shared" si="1"/>
        <v>0</v>
      </c>
      <c r="K35" s="151"/>
      <c r="L35" s="127">
        <f t="shared" si="2"/>
        <v>0</v>
      </c>
      <c r="M35" s="128"/>
      <c r="N35" s="128"/>
      <c r="O35" s="126"/>
      <c r="P35" s="130"/>
      <c r="Q35" s="178"/>
    </row>
    <row r="36" spans="1:17" s="6" customFormat="1" ht="24.9" customHeight="1" x14ac:dyDescent="0.25">
      <c r="A36" s="5">
        <v>27</v>
      </c>
      <c r="B36" s="7"/>
      <c r="C36" s="5"/>
      <c r="D36" s="5"/>
      <c r="E36" s="5"/>
      <c r="F36" s="5"/>
      <c r="G36" s="125">
        <f>IF(ISERROR(VLOOKUP(F36,'DD List Data'!B$23:E$38,4,0)*$O$3),0,VLOOKUP(F36,'DD List Data'!B$23:E$38,4,0)*$O$3)</f>
        <v>0</v>
      </c>
      <c r="H36" s="126"/>
      <c r="I36" s="5"/>
      <c r="J36" s="127">
        <f t="shared" si="1"/>
        <v>0</v>
      </c>
      <c r="K36" s="151"/>
      <c r="L36" s="127">
        <f t="shared" si="2"/>
        <v>0</v>
      </c>
      <c r="M36" s="128"/>
      <c r="N36" s="128"/>
      <c r="O36" s="126"/>
      <c r="P36" s="130"/>
      <c r="Q36" s="178"/>
    </row>
    <row r="37" spans="1:17" s="6" customFormat="1" ht="24.9" customHeight="1" x14ac:dyDescent="0.25">
      <c r="A37" s="5">
        <v>28</v>
      </c>
      <c r="B37" s="7"/>
      <c r="C37" s="5"/>
      <c r="D37" s="5"/>
      <c r="E37" s="5"/>
      <c r="F37" s="5"/>
      <c r="G37" s="125">
        <f>IF(ISERROR(VLOOKUP(F37,'DD List Data'!B$23:E$38,4,0)*$O$3),0,VLOOKUP(F37,'DD List Data'!B$23:E$38,4,0)*$O$3)</f>
        <v>0</v>
      </c>
      <c r="H37" s="126"/>
      <c r="I37" s="5"/>
      <c r="J37" s="127">
        <f t="shared" si="1"/>
        <v>0</v>
      </c>
      <c r="K37" s="151"/>
      <c r="L37" s="127">
        <f t="shared" si="2"/>
        <v>0</v>
      </c>
      <c r="M37" s="128"/>
      <c r="N37" s="128"/>
      <c r="O37" s="126"/>
      <c r="P37" s="130"/>
      <c r="Q37" s="178"/>
    </row>
    <row r="38" spans="1:17" s="6" customFormat="1" ht="24.9" customHeight="1" x14ac:dyDescent="0.25">
      <c r="A38" s="5">
        <v>29</v>
      </c>
      <c r="B38" s="7"/>
      <c r="C38" s="5"/>
      <c r="D38" s="5"/>
      <c r="E38" s="5"/>
      <c r="F38" s="5"/>
      <c r="G38" s="125">
        <f>IF(ISERROR(VLOOKUP(F38,'DD List Data'!B$23:E$38,4,0)*$O$3),0,VLOOKUP(F38,'DD List Data'!B$23:E$38,4,0)*$O$3)</f>
        <v>0</v>
      </c>
      <c r="H38" s="126"/>
      <c r="I38" s="5"/>
      <c r="J38" s="127">
        <f t="shared" si="1"/>
        <v>0</v>
      </c>
      <c r="K38" s="151"/>
      <c r="L38" s="127">
        <f t="shared" si="2"/>
        <v>0</v>
      </c>
      <c r="M38" s="128"/>
      <c r="N38" s="128"/>
      <c r="O38" s="126"/>
      <c r="P38" s="130"/>
      <c r="Q38" s="178"/>
    </row>
    <row r="39" spans="1:17" s="6" customFormat="1" ht="24.9" customHeight="1" x14ac:dyDescent="0.25">
      <c r="A39" s="5">
        <v>30</v>
      </c>
      <c r="B39" s="7"/>
      <c r="C39" s="5"/>
      <c r="D39" s="5"/>
      <c r="E39" s="5"/>
      <c r="F39" s="5"/>
      <c r="G39" s="125">
        <f>IF(ISERROR(VLOOKUP(F39,'DD List Data'!B$23:E$38,4,0)*$O$3),0,VLOOKUP(F39,'DD List Data'!B$23:E$38,4,0)*$O$3)</f>
        <v>0</v>
      </c>
      <c r="H39" s="126"/>
      <c r="I39" s="5"/>
      <c r="J39" s="127">
        <f t="shared" si="1"/>
        <v>0</v>
      </c>
      <c r="K39" s="151"/>
      <c r="L39" s="127">
        <f t="shared" si="2"/>
        <v>0</v>
      </c>
      <c r="M39" s="128"/>
      <c r="N39" s="128"/>
      <c r="O39" s="126"/>
      <c r="P39" s="130"/>
      <c r="Q39" s="178"/>
    </row>
    <row r="40" spans="1:17" s="6" customFormat="1" ht="24.9" customHeight="1" x14ac:dyDescent="0.25">
      <c r="A40" s="5">
        <v>31</v>
      </c>
      <c r="B40" s="7"/>
      <c r="C40" s="5"/>
      <c r="D40" s="5"/>
      <c r="E40" s="5"/>
      <c r="F40" s="5"/>
      <c r="G40" s="125">
        <f>IF(ISERROR(VLOOKUP(F40,'DD List Data'!B$23:E$38,4,0)*$O$3),0,VLOOKUP(F40,'DD List Data'!B$23:E$38,4,0)*$O$3)</f>
        <v>0</v>
      </c>
      <c r="H40" s="126"/>
      <c r="I40" s="5"/>
      <c r="J40" s="127">
        <f t="shared" si="1"/>
        <v>0</v>
      </c>
      <c r="K40" s="151"/>
      <c r="L40" s="127">
        <f t="shared" si="2"/>
        <v>0</v>
      </c>
      <c r="M40" s="128"/>
      <c r="N40" s="128"/>
      <c r="O40" s="126"/>
      <c r="P40" s="130"/>
      <c r="Q40" s="178"/>
    </row>
    <row r="41" spans="1:17" s="6" customFormat="1" ht="24.9" customHeight="1" x14ac:dyDescent="0.25">
      <c r="A41" s="5">
        <v>32</v>
      </c>
      <c r="B41" s="7"/>
      <c r="C41" s="5"/>
      <c r="D41" s="5"/>
      <c r="E41" s="5"/>
      <c r="F41" s="5"/>
      <c r="G41" s="125">
        <f>IF(ISERROR(VLOOKUP(F41,'DD List Data'!B$23:E$38,4,0)*$O$3),0,VLOOKUP(F41,'DD List Data'!B$23:E$38,4,0)*$O$3)</f>
        <v>0</v>
      </c>
      <c r="H41" s="126"/>
      <c r="I41" s="5"/>
      <c r="J41" s="127">
        <f t="shared" si="1"/>
        <v>0</v>
      </c>
      <c r="K41" s="151"/>
      <c r="L41" s="127">
        <f t="shared" si="2"/>
        <v>0</v>
      </c>
      <c r="M41" s="128"/>
      <c r="N41" s="128"/>
      <c r="O41" s="126"/>
      <c r="P41" s="130"/>
      <c r="Q41" s="178"/>
    </row>
    <row r="42" spans="1:17" s="6" customFormat="1" ht="24.9" customHeight="1" x14ac:dyDescent="0.25">
      <c r="A42" s="5">
        <v>33</v>
      </c>
      <c r="B42" s="7"/>
      <c r="C42" s="5"/>
      <c r="D42" s="5"/>
      <c r="E42" s="5"/>
      <c r="F42" s="5"/>
      <c r="G42" s="125">
        <f>IF(ISERROR(VLOOKUP(F42,'DD List Data'!B$23:E$38,4,0)*$O$3),0,VLOOKUP(F42,'DD List Data'!B$23:E$38,4,0)*$O$3)</f>
        <v>0</v>
      </c>
      <c r="H42" s="126"/>
      <c r="I42" s="5"/>
      <c r="J42" s="127">
        <f t="shared" si="1"/>
        <v>0</v>
      </c>
      <c r="K42" s="151"/>
      <c r="L42" s="127">
        <f t="shared" si="2"/>
        <v>0</v>
      </c>
      <c r="M42" s="128"/>
      <c r="N42" s="128"/>
      <c r="O42" s="126"/>
      <c r="P42" s="130"/>
      <c r="Q42" s="178"/>
    </row>
    <row r="43" spans="1:17" s="6" customFormat="1" ht="24.9" customHeight="1" x14ac:dyDescent="0.25">
      <c r="A43" s="5">
        <v>34</v>
      </c>
      <c r="B43" s="7"/>
      <c r="C43" s="5"/>
      <c r="D43" s="5"/>
      <c r="E43" s="5"/>
      <c r="F43" s="5"/>
      <c r="G43" s="125">
        <f>IF(ISERROR(VLOOKUP(F43,'DD List Data'!B$23:E$38,4,0)*$O$3),0,VLOOKUP(F43,'DD List Data'!B$23:E$38,4,0)*$O$3)</f>
        <v>0</v>
      </c>
      <c r="H43" s="126"/>
      <c r="I43" s="5"/>
      <c r="J43" s="127">
        <f t="shared" si="1"/>
        <v>0</v>
      </c>
      <c r="K43" s="151"/>
      <c r="L43" s="127">
        <f t="shared" si="2"/>
        <v>0</v>
      </c>
      <c r="M43" s="128"/>
      <c r="N43" s="128"/>
      <c r="O43" s="126"/>
      <c r="P43" s="130"/>
      <c r="Q43" s="178"/>
    </row>
    <row r="44" spans="1:17" s="6" customFormat="1" ht="24.9" customHeight="1" x14ac:dyDescent="0.25">
      <c r="A44" s="5">
        <v>35</v>
      </c>
      <c r="B44" s="7"/>
      <c r="C44" s="5"/>
      <c r="D44" s="5"/>
      <c r="E44" s="5"/>
      <c r="F44" s="5"/>
      <c r="G44" s="125">
        <f>IF(ISERROR(VLOOKUP(F44,'DD List Data'!B$23:E$38,4,0)*$O$3),0,VLOOKUP(F44,'DD List Data'!B$23:E$38,4,0)*$O$3)</f>
        <v>0</v>
      </c>
      <c r="H44" s="126"/>
      <c r="I44" s="5"/>
      <c r="J44" s="127">
        <f t="shared" si="1"/>
        <v>0</v>
      </c>
      <c r="K44" s="151"/>
      <c r="L44" s="127">
        <f t="shared" si="2"/>
        <v>0</v>
      </c>
      <c r="M44" s="128"/>
      <c r="N44" s="128"/>
      <c r="O44" s="126"/>
      <c r="P44" s="130"/>
      <c r="Q44" s="178"/>
    </row>
    <row r="45" spans="1:17" s="6" customFormat="1" ht="24.9" customHeight="1" x14ac:dyDescent="0.25">
      <c r="A45" s="5">
        <v>36</v>
      </c>
      <c r="B45" s="7"/>
      <c r="C45" s="5"/>
      <c r="D45" s="5"/>
      <c r="E45" s="5"/>
      <c r="F45" s="5"/>
      <c r="G45" s="125">
        <f>IF(ISERROR(VLOOKUP(F45,'DD List Data'!B$23:E$38,4,0)*$O$3),0,VLOOKUP(F45,'DD List Data'!B$23:E$38,4,0)*$O$3)</f>
        <v>0</v>
      </c>
      <c r="H45" s="126"/>
      <c r="I45" s="5"/>
      <c r="J45" s="127">
        <f t="shared" si="1"/>
        <v>0</v>
      </c>
      <c r="K45" s="151"/>
      <c r="L45" s="127">
        <f t="shared" si="2"/>
        <v>0</v>
      </c>
      <c r="M45" s="128"/>
      <c r="N45" s="128"/>
      <c r="O45" s="126"/>
      <c r="P45" s="130"/>
      <c r="Q45" s="178"/>
    </row>
    <row r="46" spans="1:17" s="6" customFormat="1" ht="24.9" customHeight="1" x14ac:dyDescent="0.25">
      <c r="A46" s="5">
        <v>37</v>
      </c>
      <c r="B46" s="7"/>
      <c r="C46" s="5"/>
      <c r="D46" s="5"/>
      <c r="E46" s="5"/>
      <c r="F46" s="5"/>
      <c r="G46" s="125">
        <f>IF(ISERROR(VLOOKUP(F46,'DD List Data'!B$23:E$38,4,0)*$O$3),0,VLOOKUP(F46,'DD List Data'!B$23:E$38,4,0)*$O$3)</f>
        <v>0</v>
      </c>
      <c r="H46" s="126"/>
      <c r="I46" s="5"/>
      <c r="J46" s="127">
        <f t="shared" si="1"/>
        <v>0</v>
      </c>
      <c r="K46" s="151"/>
      <c r="L46" s="127">
        <f t="shared" si="2"/>
        <v>0</v>
      </c>
      <c r="M46" s="128"/>
      <c r="N46" s="128"/>
      <c r="O46" s="126"/>
      <c r="P46" s="130"/>
      <c r="Q46" s="178"/>
    </row>
    <row r="47" spans="1:17" s="6" customFormat="1" ht="24.9" customHeight="1" x14ac:dyDescent="0.25">
      <c r="A47" s="5">
        <v>38</v>
      </c>
      <c r="B47" s="7"/>
      <c r="C47" s="5"/>
      <c r="D47" s="5"/>
      <c r="E47" s="5"/>
      <c r="F47" s="5"/>
      <c r="G47" s="125">
        <f>IF(ISERROR(VLOOKUP(F47,'DD List Data'!B$23:E$38,4,0)*$O$3),0,VLOOKUP(F47,'DD List Data'!B$23:E$38,4,0)*$O$3)</f>
        <v>0</v>
      </c>
      <c r="H47" s="126"/>
      <c r="I47" s="5"/>
      <c r="J47" s="127">
        <f t="shared" si="1"/>
        <v>0</v>
      </c>
      <c r="K47" s="151"/>
      <c r="L47" s="127">
        <f t="shared" si="2"/>
        <v>0</v>
      </c>
      <c r="M47" s="128"/>
      <c r="N47" s="128"/>
      <c r="O47" s="126"/>
      <c r="P47" s="129"/>
      <c r="Q47" s="178"/>
    </row>
    <row r="48" spans="1:17" s="6" customFormat="1" ht="24.9" customHeight="1" x14ac:dyDescent="0.25">
      <c r="A48" s="5">
        <v>39</v>
      </c>
      <c r="B48" s="7"/>
      <c r="C48" s="5"/>
      <c r="D48" s="5"/>
      <c r="E48" s="5"/>
      <c r="F48" s="5"/>
      <c r="G48" s="125">
        <f>IF(ISERROR(VLOOKUP(F48,'DD List Data'!B$23:E$38,4,0)*$O$3),0,VLOOKUP(F48,'DD List Data'!B$23:E$38,4,0)*$O$3)</f>
        <v>0</v>
      </c>
      <c r="H48" s="126"/>
      <c r="I48" s="5"/>
      <c r="J48" s="127">
        <f t="shared" si="1"/>
        <v>0</v>
      </c>
      <c r="K48" s="151"/>
      <c r="L48" s="127">
        <f t="shared" si="2"/>
        <v>0</v>
      </c>
      <c r="M48" s="128"/>
      <c r="N48" s="128"/>
      <c r="O48" s="126"/>
      <c r="P48" s="129"/>
      <c r="Q48" s="178"/>
    </row>
    <row r="49" spans="1:18" s="6" customFormat="1" ht="24.9" customHeight="1" x14ac:dyDescent="0.25">
      <c r="A49" s="5">
        <v>40</v>
      </c>
      <c r="B49" s="7"/>
      <c r="C49" s="5"/>
      <c r="D49" s="5"/>
      <c r="E49" s="5"/>
      <c r="F49" s="5"/>
      <c r="G49" s="125">
        <f>IF(ISERROR(VLOOKUP(F49,'DD List Data'!B$23:E$38,4,0)*$O$3),0,VLOOKUP(F49,'DD List Data'!B$23:E$38,4,0)*$O$3)</f>
        <v>0</v>
      </c>
      <c r="H49" s="126"/>
      <c r="I49" s="5"/>
      <c r="J49" s="127">
        <f t="shared" si="1"/>
        <v>0</v>
      </c>
      <c r="K49" s="151"/>
      <c r="L49" s="127">
        <f t="shared" si="2"/>
        <v>0</v>
      </c>
      <c r="M49" s="128"/>
      <c r="N49" s="128"/>
      <c r="O49" s="126"/>
      <c r="P49" s="131"/>
      <c r="Q49" s="178"/>
    </row>
    <row r="50" spans="1:18" s="6" customFormat="1" ht="24.9" customHeight="1" x14ac:dyDescent="0.25">
      <c r="A50" s="5">
        <v>41</v>
      </c>
      <c r="B50" s="7"/>
      <c r="C50" s="5"/>
      <c r="D50" s="5"/>
      <c r="E50" s="5"/>
      <c r="F50" s="5"/>
      <c r="G50" s="125">
        <f>IF(ISERROR(VLOOKUP(F50,'DD List Data'!B$23:E$38,4,0)*$O$3),0,VLOOKUP(F50,'DD List Data'!B$23:E$38,4,0)*$O$3)</f>
        <v>0</v>
      </c>
      <c r="H50" s="126"/>
      <c r="I50" s="5"/>
      <c r="J50" s="127">
        <f t="shared" si="1"/>
        <v>0</v>
      </c>
      <c r="K50" s="151"/>
      <c r="L50" s="127">
        <f t="shared" si="2"/>
        <v>0</v>
      </c>
      <c r="M50" s="128"/>
      <c r="N50" s="128"/>
      <c r="O50" s="126"/>
      <c r="P50" s="131"/>
      <c r="Q50" s="178"/>
    </row>
    <row r="51" spans="1:18" s="6" customFormat="1" ht="24.9" customHeight="1" x14ac:dyDescent="0.25">
      <c r="A51" s="5">
        <v>42</v>
      </c>
      <c r="B51" s="7"/>
      <c r="C51" s="5"/>
      <c r="D51" s="5"/>
      <c r="E51" s="5"/>
      <c r="F51" s="5"/>
      <c r="G51" s="125">
        <f>IF(ISERROR(VLOOKUP(F51,'DD List Data'!B$23:E$38,4,0)*$O$3),0,VLOOKUP(F51,'DD List Data'!B$23:E$38,4,0)*$O$3)</f>
        <v>0</v>
      </c>
      <c r="H51" s="126"/>
      <c r="I51" s="5"/>
      <c r="J51" s="127">
        <f t="shared" si="1"/>
        <v>0</v>
      </c>
      <c r="K51" s="151"/>
      <c r="L51" s="127">
        <f t="shared" si="2"/>
        <v>0</v>
      </c>
      <c r="M51" s="128"/>
      <c r="N51" s="128"/>
      <c r="O51" s="126"/>
      <c r="P51" s="131"/>
      <c r="Q51" s="178"/>
    </row>
    <row r="52" spans="1:18" s="6" customFormat="1" ht="24.9" customHeight="1" x14ac:dyDescent="0.25">
      <c r="A52" s="5">
        <v>43</v>
      </c>
      <c r="B52" s="7"/>
      <c r="C52" s="5"/>
      <c r="D52" s="5"/>
      <c r="E52" s="5"/>
      <c r="F52" s="5"/>
      <c r="G52" s="125">
        <f>IF(ISERROR(VLOOKUP(F52,'DD List Data'!B$23:E$38,4,0)*$O$3),0,VLOOKUP(F52,'DD List Data'!B$23:E$38,4,0)*$O$3)</f>
        <v>0</v>
      </c>
      <c r="H52" s="126"/>
      <c r="I52" s="5"/>
      <c r="J52" s="127">
        <f t="shared" si="1"/>
        <v>0</v>
      </c>
      <c r="K52" s="151"/>
      <c r="L52" s="127">
        <f t="shared" si="2"/>
        <v>0</v>
      </c>
      <c r="M52" s="128"/>
      <c r="N52" s="128"/>
      <c r="O52" s="126"/>
      <c r="P52" s="131"/>
      <c r="Q52" s="178"/>
    </row>
    <row r="53" spans="1:18" s="6" customFormat="1" ht="24.9" customHeight="1" x14ac:dyDescent="0.25">
      <c r="A53" s="5">
        <v>44</v>
      </c>
      <c r="B53" s="7"/>
      <c r="C53" s="5"/>
      <c r="D53" s="5"/>
      <c r="E53" s="5"/>
      <c r="F53" s="5"/>
      <c r="G53" s="125">
        <f>IF(ISERROR(VLOOKUP(F53,'DD List Data'!B$23:E$38,4,0)*$O$3),0,VLOOKUP(F53,'DD List Data'!B$23:E$38,4,0)*$O$3)</f>
        <v>0</v>
      </c>
      <c r="H53" s="126"/>
      <c r="I53" s="5"/>
      <c r="J53" s="127">
        <f t="shared" si="1"/>
        <v>0</v>
      </c>
      <c r="K53" s="151"/>
      <c r="L53" s="127">
        <f t="shared" si="2"/>
        <v>0</v>
      </c>
      <c r="M53" s="128"/>
      <c r="N53" s="128"/>
      <c r="O53" s="126"/>
      <c r="P53" s="131"/>
      <c r="Q53" s="178"/>
    </row>
    <row r="54" spans="1:18" s="6" customFormat="1" ht="24.9" customHeight="1" x14ac:dyDescent="0.25">
      <c r="A54" s="5">
        <v>45</v>
      </c>
      <c r="B54" s="7"/>
      <c r="C54" s="5"/>
      <c r="D54" s="5"/>
      <c r="E54" s="5"/>
      <c r="F54" s="5"/>
      <c r="G54" s="125">
        <f>IF(ISERROR(VLOOKUP(F54,'DD List Data'!B$23:E$38,4,0)*$O$3),0,VLOOKUP(F54,'DD List Data'!B$23:E$38,4,0)*$O$3)</f>
        <v>0</v>
      </c>
      <c r="H54" s="126"/>
      <c r="I54" s="5"/>
      <c r="J54" s="127">
        <f t="shared" si="1"/>
        <v>0</v>
      </c>
      <c r="K54" s="151"/>
      <c r="L54" s="127">
        <f t="shared" si="2"/>
        <v>0</v>
      </c>
      <c r="M54" s="128"/>
      <c r="N54" s="128"/>
      <c r="O54" s="126"/>
      <c r="P54" s="131"/>
      <c r="Q54" s="178"/>
    </row>
    <row r="55" spans="1:18" s="6" customFormat="1" ht="24.9" customHeight="1" thickBot="1" x14ac:dyDescent="0.3">
      <c r="A55" s="5">
        <v>46</v>
      </c>
      <c r="B55" s="7"/>
      <c r="C55" s="5"/>
      <c r="D55" s="5"/>
      <c r="E55" s="5"/>
      <c r="F55" s="5"/>
      <c r="G55" s="125">
        <f>IF(ISERROR(VLOOKUP(F55,'DD List Data'!B$23:E$38,4,0)*$O$3),0,VLOOKUP(F55,'DD List Data'!B$23:E$38,4,0)*$O$3)</f>
        <v>0</v>
      </c>
      <c r="H55" s="126"/>
      <c r="I55" s="5"/>
      <c r="J55" s="127">
        <f t="shared" si="1"/>
        <v>0</v>
      </c>
      <c r="K55" s="151"/>
      <c r="L55" s="127">
        <f t="shared" si="2"/>
        <v>0</v>
      </c>
      <c r="M55" s="128"/>
      <c r="N55" s="128"/>
      <c r="O55" s="126"/>
      <c r="P55" s="129"/>
      <c r="Q55" s="179"/>
    </row>
    <row r="56" spans="1:18" s="63" customFormat="1" ht="20.25" customHeight="1" thickBot="1" x14ac:dyDescent="0.3">
      <c r="A56" s="62" t="s">
        <v>0</v>
      </c>
      <c r="B56" s="62"/>
      <c r="C56" s="62"/>
      <c r="D56" s="62"/>
      <c r="E56" s="62"/>
      <c r="F56" s="62"/>
      <c r="G56" s="132">
        <f>SUM(G10:G55)</f>
        <v>0</v>
      </c>
      <c r="H56" s="132">
        <f>SUM(H10:H55)</f>
        <v>0</v>
      </c>
      <c r="I56" s="150"/>
      <c r="J56" s="132">
        <f>SUM(J10:J55)</f>
        <v>0</v>
      </c>
      <c r="K56" s="150"/>
      <c r="L56" s="132">
        <f t="shared" ref="L56:N56" si="3">SUM(L10:L55)</f>
        <v>0</v>
      </c>
      <c r="M56" s="133">
        <f t="shared" si="3"/>
        <v>0</v>
      </c>
      <c r="N56" s="133">
        <f t="shared" si="3"/>
        <v>0</v>
      </c>
      <c r="O56" s="132">
        <f>SUM(O10:O55)</f>
        <v>0</v>
      </c>
      <c r="P56" s="180">
        <f>SUM(P10:P55)</f>
        <v>0</v>
      </c>
      <c r="Q56" s="181"/>
    </row>
    <row r="57" spans="1:18" s="6" customFormat="1" ht="19.5" customHeight="1" thickBot="1" x14ac:dyDescent="0.3">
      <c r="B57" s="12"/>
      <c r="G57" s="13"/>
      <c r="H57" s="13"/>
      <c r="J57" s="13"/>
      <c r="M57" s="13"/>
      <c r="P57" s="14"/>
      <c r="R57" s="3"/>
    </row>
    <row r="58" spans="1:18" s="6" customFormat="1" ht="19.5" customHeight="1" x14ac:dyDescent="0.25">
      <c r="B58" s="300" t="s">
        <v>209</v>
      </c>
      <c r="C58" s="301"/>
      <c r="D58" s="301"/>
      <c r="E58" s="301"/>
      <c r="F58" s="301"/>
      <c r="G58" s="301"/>
      <c r="H58" s="301"/>
      <c r="I58" s="301"/>
      <c r="J58" s="301"/>
      <c r="K58" s="301"/>
      <c r="L58" s="301"/>
      <c r="M58" s="301"/>
      <c r="N58" s="301"/>
      <c r="O58" s="301"/>
      <c r="P58" s="301"/>
      <c r="Q58" s="302"/>
      <c r="R58" s="3"/>
    </row>
    <row r="59" spans="1:18" s="6" customFormat="1" ht="19.5" customHeight="1" x14ac:dyDescent="0.25">
      <c r="B59" s="303"/>
      <c r="C59" s="304"/>
      <c r="D59" s="304"/>
      <c r="E59" s="304"/>
      <c r="F59" s="304"/>
      <c r="G59" s="304"/>
      <c r="H59" s="304"/>
      <c r="I59" s="304"/>
      <c r="J59" s="304"/>
      <c r="K59" s="304"/>
      <c r="L59" s="304"/>
      <c r="M59" s="304"/>
      <c r="N59" s="304"/>
      <c r="O59" s="304"/>
      <c r="P59" s="304"/>
      <c r="Q59" s="305"/>
      <c r="R59" s="3"/>
    </row>
    <row r="60" spans="1:18" s="6" customFormat="1" ht="19.5" customHeight="1" x14ac:dyDescent="0.25">
      <c r="B60" s="303"/>
      <c r="C60" s="304"/>
      <c r="D60" s="304"/>
      <c r="E60" s="304"/>
      <c r="F60" s="304"/>
      <c r="G60" s="304"/>
      <c r="H60" s="304"/>
      <c r="I60" s="304"/>
      <c r="J60" s="304"/>
      <c r="K60" s="304"/>
      <c r="L60" s="304"/>
      <c r="M60" s="304"/>
      <c r="N60" s="304"/>
      <c r="O60" s="304"/>
      <c r="P60" s="304"/>
      <c r="Q60" s="305"/>
      <c r="R60" s="3"/>
    </row>
    <row r="61" spans="1:18" s="6" customFormat="1" ht="19.5" customHeight="1" thickBot="1" x14ac:dyDescent="0.3">
      <c r="B61" s="306"/>
      <c r="C61" s="307"/>
      <c r="D61" s="307"/>
      <c r="E61" s="307"/>
      <c r="F61" s="307"/>
      <c r="G61" s="307"/>
      <c r="H61" s="307"/>
      <c r="I61" s="307"/>
      <c r="J61" s="307"/>
      <c r="K61" s="307"/>
      <c r="L61" s="307"/>
      <c r="M61" s="307"/>
      <c r="N61" s="307"/>
      <c r="O61" s="307"/>
      <c r="P61" s="307"/>
      <c r="Q61" s="308"/>
      <c r="R61" s="3"/>
    </row>
    <row r="62" spans="1:18" s="6" customFormat="1" ht="19.5" customHeight="1" thickBot="1" x14ac:dyDescent="0.3">
      <c r="B62" s="12"/>
      <c r="C62" s="12"/>
      <c r="D62" s="12"/>
      <c r="E62" s="12"/>
      <c r="F62" s="12"/>
      <c r="G62" s="12"/>
      <c r="H62" s="12"/>
      <c r="I62" s="12"/>
      <c r="J62" s="12"/>
      <c r="K62" s="12"/>
      <c r="L62" s="12"/>
      <c r="M62" s="12"/>
      <c r="N62" s="12"/>
      <c r="O62" s="12"/>
      <c r="P62" s="12"/>
      <c r="Q62" s="12"/>
      <c r="R62" s="3"/>
    </row>
    <row r="63" spans="1:18" s="1" customFormat="1" ht="30.75" customHeight="1" thickBot="1" x14ac:dyDescent="0.3">
      <c r="C63" s="294" t="s">
        <v>134</v>
      </c>
      <c r="D63" s="295"/>
      <c r="F63" s="296" t="s">
        <v>60</v>
      </c>
      <c r="G63" s="297"/>
      <c r="H63" s="115">
        <f>P56</f>
        <v>0</v>
      </c>
      <c r="J63" s="296" t="s">
        <v>1</v>
      </c>
      <c r="K63" s="298"/>
      <c r="L63" s="297"/>
      <c r="N63" s="294" t="s">
        <v>102</v>
      </c>
      <c r="O63" s="299"/>
      <c r="P63" s="106"/>
      <c r="R63" s="3"/>
    </row>
    <row r="64" spans="1:18" s="6" customFormat="1" ht="24.75" customHeight="1" x14ac:dyDescent="0.3">
      <c r="C64" s="109" t="s">
        <v>208</v>
      </c>
      <c r="D64" s="255">
        <v>0</v>
      </c>
      <c r="E64" s="60"/>
      <c r="F64" s="60"/>
      <c r="G64" s="60"/>
      <c r="H64" s="60"/>
      <c r="J64" s="107" t="s">
        <v>6</v>
      </c>
      <c r="K64" s="108"/>
      <c r="L64" s="259">
        <f>H56</f>
        <v>0</v>
      </c>
      <c r="N64" s="309" t="s">
        <v>3</v>
      </c>
      <c r="O64" s="310"/>
      <c r="P64" s="263">
        <f>L69</f>
        <v>0</v>
      </c>
      <c r="R64" s="3"/>
    </row>
    <row r="65" spans="1:18" s="6" customFormat="1" ht="27" customHeight="1" thickBot="1" x14ac:dyDescent="0.35">
      <c r="A65" s="15"/>
      <c r="B65" s="15"/>
      <c r="C65" s="111" t="s">
        <v>135</v>
      </c>
      <c r="D65" s="256">
        <v>0</v>
      </c>
      <c r="E65" s="60"/>
      <c r="F65" s="60"/>
      <c r="G65" s="60"/>
      <c r="H65" s="60"/>
      <c r="J65" s="311" t="s">
        <v>8</v>
      </c>
      <c r="K65" s="312"/>
      <c r="L65" s="260">
        <f>J56</f>
        <v>0</v>
      </c>
      <c r="N65" s="313" t="s">
        <v>101</v>
      </c>
      <c r="O65" s="314"/>
      <c r="P65" s="264">
        <f>H66</f>
        <v>0</v>
      </c>
      <c r="R65" s="3"/>
    </row>
    <row r="66" spans="1:18" s="6" customFormat="1" ht="30.75" customHeight="1" thickBot="1" x14ac:dyDescent="0.35">
      <c r="A66" s="15"/>
      <c r="B66" s="15"/>
      <c r="C66" s="111" t="s">
        <v>132</v>
      </c>
      <c r="D66" s="256">
        <v>0</v>
      </c>
      <c r="E66" s="60"/>
      <c r="F66" s="296" t="s">
        <v>101</v>
      </c>
      <c r="G66" s="297"/>
      <c r="H66" s="139">
        <f>O56</f>
        <v>0</v>
      </c>
      <c r="J66" s="311" t="s">
        <v>7</v>
      </c>
      <c r="K66" s="312"/>
      <c r="L66" s="260">
        <f>L56</f>
        <v>0</v>
      </c>
      <c r="N66" s="315" t="s">
        <v>133</v>
      </c>
      <c r="O66" s="316"/>
      <c r="P66" s="265">
        <f>D70</f>
        <v>0</v>
      </c>
      <c r="R66" s="3"/>
    </row>
    <row r="67" spans="1:18" s="6" customFormat="1" ht="30.75" customHeight="1" x14ac:dyDescent="0.3">
      <c r="A67" s="15"/>
      <c r="C67" s="111" t="s">
        <v>136</v>
      </c>
      <c r="D67" s="256">
        <v>0</v>
      </c>
      <c r="E67" s="60"/>
      <c r="F67" s="60"/>
      <c r="J67" s="311" t="s">
        <v>121</v>
      </c>
      <c r="K67" s="312"/>
      <c r="L67" s="260">
        <f>N56</f>
        <v>0</v>
      </c>
      <c r="N67" s="315" t="s">
        <v>141</v>
      </c>
      <c r="O67" s="316"/>
      <c r="P67" s="265">
        <f>H63</f>
        <v>0</v>
      </c>
      <c r="R67" s="3"/>
    </row>
    <row r="68" spans="1:18" s="17" customFormat="1" ht="33.75" customHeight="1" thickBot="1" x14ac:dyDescent="0.35">
      <c r="A68" s="16"/>
      <c r="B68" s="16"/>
      <c r="C68" s="111" t="s">
        <v>137</v>
      </c>
      <c r="D68" s="256">
        <v>0</v>
      </c>
      <c r="E68" s="61"/>
      <c r="F68" s="61"/>
      <c r="J68" s="311" t="s">
        <v>183</v>
      </c>
      <c r="K68" s="312"/>
      <c r="L68" s="261">
        <f>M56</f>
        <v>0</v>
      </c>
      <c r="N68" s="322" t="s">
        <v>177</v>
      </c>
      <c r="O68" s="323"/>
      <c r="P68" s="266">
        <f>SUM(P64:P66)-(P67+H69)</f>
        <v>0</v>
      </c>
      <c r="R68" s="3"/>
    </row>
    <row r="69" spans="1:18" s="17" customFormat="1" ht="35.25" customHeight="1" thickBot="1" x14ac:dyDescent="0.35">
      <c r="A69" s="16"/>
      <c r="B69" s="16"/>
      <c r="C69" s="113" t="s">
        <v>207</v>
      </c>
      <c r="D69" s="257">
        <v>0</v>
      </c>
      <c r="E69" s="148"/>
      <c r="F69" s="328" t="s">
        <v>221</v>
      </c>
      <c r="G69" s="329"/>
      <c r="H69" s="254"/>
      <c r="J69" s="324" t="s">
        <v>167</v>
      </c>
      <c r="K69" s="325"/>
      <c r="L69" s="262">
        <f>SUM(L64:L68)</f>
        <v>0</v>
      </c>
      <c r="N69" s="326" t="s">
        <v>181</v>
      </c>
      <c r="O69" s="327"/>
      <c r="P69" s="267">
        <f>G56</f>
        <v>0</v>
      </c>
      <c r="R69" s="3"/>
    </row>
    <row r="70" spans="1:18" s="17" customFormat="1" ht="24" customHeight="1" thickBot="1" x14ac:dyDescent="0.35">
      <c r="C70" s="202" t="s">
        <v>168</v>
      </c>
      <c r="D70" s="258">
        <f>SUM(D64:D69)</f>
        <v>0</v>
      </c>
      <c r="E70" s="4"/>
      <c r="F70" s="4"/>
      <c r="G70" s="8"/>
      <c r="H70" s="8"/>
      <c r="I70" s="3"/>
      <c r="J70" s="8"/>
      <c r="N70" s="59"/>
      <c r="O70" s="59"/>
      <c r="P70" s="59"/>
      <c r="Q70" s="18"/>
      <c r="R70" s="3"/>
    </row>
    <row r="71" spans="1:18" ht="19.5" customHeight="1" x14ac:dyDescent="0.25">
      <c r="B71" s="4"/>
      <c r="C71" s="17"/>
      <c r="D71" s="17"/>
      <c r="N71" s="19"/>
      <c r="O71" s="19"/>
      <c r="P71" s="18"/>
      <c r="Q71" s="18"/>
    </row>
    <row r="72" spans="1:18" ht="31.5" customHeight="1" x14ac:dyDescent="0.3">
      <c r="D72" s="317" t="s">
        <v>184</v>
      </c>
      <c r="E72" s="318"/>
      <c r="F72" s="319" t="s">
        <v>114</v>
      </c>
      <c r="G72" s="320"/>
      <c r="H72" s="320"/>
      <c r="I72" s="321"/>
      <c r="P72" s="18"/>
    </row>
    <row r="73" spans="1:18" ht="30.75" customHeight="1" x14ac:dyDescent="0.3">
      <c r="F73" s="140"/>
      <c r="G73" s="141" t="s">
        <v>139</v>
      </c>
      <c r="H73" s="176" t="s">
        <v>305</v>
      </c>
      <c r="I73" s="141" t="s">
        <v>140</v>
      </c>
    </row>
    <row r="74" spans="1:18" ht="22.5" customHeight="1" x14ac:dyDescent="0.3">
      <c r="F74" s="142" t="s">
        <v>113</v>
      </c>
      <c r="G74" s="143">
        <v>0</v>
      </c>
      <c r="H74" s="143">
        <v>0.67</v>
      </c>
      <c r="I74" s="144">
        <f>+H74*G74</f>
        <v>0</v>
      </c>
    </row>
    <row r="75" spans="1:18" ht="31.2" x14ac:dyDescent="0.3">
      <c r="F75" s="145" t="s">
        <v>112</v>
      </c>
      <c r="G75" s="143">
        <v>0</v>
      </c>
      <c r="H75" s="143">
        <v>0.21</v>
      </c>
      <c r="I75" s="144">
        <f>+H75*G75</f>
        <v>0</v>
      </c>
    </row>
  </sheetData>
  <mergeCells count="30">
    <mergeCell ref="D72:E72"/>
    <mergeCell ref="F72:I72"/>
    <mergeCell ref="J67:K67"/>
    <mergeCell ref="N67:O67"/>
    <mergeCell ref="J68:K68"/>
    <mergeCell ref="N68:O68"/>
    <mergeCell ref="J69:K69"/>
    <mergeCell ref="N69:O69"/>
    <mergeCell ref="F69:G69"/>
    <mergeCell ref="N64:O64"/>
    <mergeCell ref="J65:K65"/>
    <mergeCell ref="N65:O65"/>
    <mergeCell ref="F66:G66"/>
    <mergeCell ref="J66:K66"/>
    <mergeCell ref="N66:O66"/>
    <mergeCell ref="C63:D63"/>
    <mergeCell ref="F63:G63"/>
    <mergeCell ref="J63:L63"/>
    <mergeCell ref="N63:O63"/>
    <mergeCell ref="A1:R1"/>
    <mergeCell ref="C2:F2"/>
    <mergeCell ref="H2:J2"/>
    <mergeCell ref="M2:O2"/>
    <mergeCell ref="C3:F3"/>
    <mergeCell ref="M3:N3"/>
    <mergeCell ref="H5:J5"/>
    <mergeCell ref="P5:Q6"/>
    <mergeCell ref="H6:J6"/>
    <mergeCell ref="B7:D7"/>
    <mergeCell ref="B58:Q61"/>
  </mergeCells>
  <hyperlinks>
    <hyperlink ref="H6" r:id="rId1" xr:uid="{1D6D953A-2AFD-46D3-B910-1A372B335323}"/>
    <hyperlink ref="H5:J5" r:id="rId2" display="Use the GSA Per Diem" xr:uid="{054ED4AA-D307-4090-AFAD-D4878E070F56}"/>
  </hyperlinks>
  <pageMargins left="0.13" right="0.13" top="1.02" bottom="0.41" header="0.2" footer="0.19"/>
  <pageSetup scale="48" fitToHeight="0" orientation="landscape" horizontalDpi="4294967293" verticalDpi="4294967293" r:id="rId3"/>
  <headerFooter>
    <oddHeader>&amp;L&amp;G&amp;C&amp;"Arial,Bold"&amp;24Conference  Attendee Detailed Cost Analysis Spreadsheet (ADCAS)</oddHeader>
    <oddFooter>&amp;Lver June 2024//emb&amp;C&amp;A&amp;R&amp;P</oddFooter>
  </headerFooter>
  <legacyDrawingHF r:id="rId4"/>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Please select a value from the dropdown list" promptTitle="Pick One or Type for Foreign" prompt="Select the domestic M&amp;IE rate for the TDY location from one of the first six items on the dropdown list. _x000a_**The Foreign location M&amp;IE amounts begin after the domestic list; they start with $1 and go to $299.**" xr:uid="{A6725FE0-08D0-4263-A757-B1966831CD98}">
          <x14:formula1>
            <xm:f>'DD List Data'!$A$2:$A$173</xm:f>
          </x14:formula1>
          <xm:sqref>I4</xm:sqref>
        </x14:dataValidation>
        <x14:dataValidation type="list" allowBlank="1" showInputMessage="1" showErrorMessage="1" error="Select a role from the dropdown list" promptTitle="Role" prompt="Select a role from the dropdown list" xr:uid="{33C41C5A-4CF2-4CD5-8E3C-884A0C57635D}">
          <x14:formula1>
            <xm:f>'DD List Data'!$E$2:$E$9</xm:f>
          </x14:formula1>
          <xm:sqref>E10:E55</xm:sqref>
        </x14:dataValidation>
        <x14:dataValidation type="list" allowBlank="1" showInputMessage="1" showErrorMessage="1" error="Select a value from the dropdown list" promptTitle="Grade" prompt="Select the attendee's GS grade from the dropdown list" xr:uid="{52217993-804B-4DAF-A126-1C1DCDE13624}">
          <x14:formula1>
            <xm:f>'DD List Data'!$C$2:$C$18</xm:f>
          </x14:formula1>
          <xm:sqref>F10:F55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4F300-E5D7-4C00-9D58-DA9323C81525}">
  <sheetPr>
    <tabColor theme="9"/>
    <pageSetUpPr fitToPage="1"/>
  </sheetPr>
  <dimension ref="A1:R75"/>
  <sheetViews>
    <sheetView view="pageLayout" topLeftCell="A41" zoomScaleNormal="87" workbookViewId="0">
      <selection activeCell="B41" sqref="B41"/>
    </sheetView>
  </sheetViews>
  <sheetFormatPr defaultColWidth="9.109375" defaultRowHeight="12.75" customHeight="1" x14ac:dyDescent="0.25"/>
  <cols>
    <col min="1" max="1" width="11.6640625" style="4" customWidth="1"/>
    <col min="2" max="2" width="25" style="9" customWidth="1"/>
    <col min="3" max="3" width="23.6640625" style="4" customWidth="1"/>
    <col min="4" max="4" width="18.44140625" style="4" customWidth="1"/>
    <col min="5" max="5" width="20" style="4" customWidth="1"/>
    <col min="6" max="6" width="16.44140625" style="4" customWidth="1"/>
    <col min="7" max="7" width="15.44140625" style="8" customWidth="1"/>
    <col min="8" max="8" width="14" style="8" customWidth="1"/>
    <col min="9" max="9" width="12.109375" style="3" customWidth="1"/>
    <col min="10" max="10" width="16.88671875" style="8" customWidth="1"/>
    <col min="11" max="11" width="13.5546875" style="3" customWidth="1"/>
    <col min="12" max="12" width="14.5546875" style="4" customWidth="1"/>
    <col min="13" max="13" width="19.33203125" style="8" customWidth="1"/>
    <col min="14" max="14" width="17.88671875" style="3" customWidth="1"/>
    <col min="15" max="15" width="13.109375" style="3" customWidth="1"/>
    <col min="16" max="16" width="18" style="10" customWidth="1"/>
    <col min="17" max="17" width="19.5546875" style="3" customWidth="1"/>
    <col min="18" max="18" width="31.33203125" style="3" customWidth="1"/>
    <col min="19" max="16384" width="9.109375" style="4"/>
  </cols>
  <sheetData>
    <row r="1" spans="1:18" ht="26.25" customHeight="1" thickBot="1" x14ac:dyDescent="0.3">
      <c r="A1" s="279" t="s">
        <v>78</v>
      </c>
      <c r="B1" s="279"/>
      <c r="C1" s="279"/>
      <c r="D1" s="279"/>
      <c r="E1" s="279"/>
      <c r="F1" s="279"/>
      <c r="G1" s="279"/>
      <c r="H1" s="279"/>
      <c r="I1" s="279"/>
      <c r="J1" s="279"/>
      <c r="K1" s="279"/>
      <c r="L1" s="279"/>
      <c r="M1" s="279"/>
      <c r="N1" s="279"/>
      <c r="O1" s="279"/>
      <c r="P1" s="279"/>
      <c r="Q1" s="279"/>
      <c r="R1" s="279"/>
    </row>
    <row r="2" spans="1:18" s="20" customFormat="1" ht="27" customHeight="1" thickBot="1" x14ac:dyDescent="0.35">
      <c r="B2" s="91" t="s">
        <v>68</v>
      </c>
      <c r="C2" s="280"/>
      <c r="D2" s="280"/>
      <c r="E2" s="280"/>
      <c r="F2" s="281"/>
      <c r="G2" s="68"/>
      <c r="H2" s="282" t="s">
        <v>69</v>
      </c>
      <c r="I2" s="283"/>
      <c r="J2" s="284"/>
      <c r="M2" s="282" t="s">
        <v>204</v>
      </c>
      <c r="N2" s="283"/>
      <c r="O2" s="284"/>
      <c r="P2" s="68"/>
      <c r="Q2" s="22"/>
      <c r="R2" s="22"/>
    </row>
    <row r="3" spans="1:18" s="20" customFormat="1" ht="27" customHeight="1" thickBot="1" x14ac:dyDescent="0.35">
      <c r="B3" s="92" t="s">
        <v>61</v>
      </c>
      <c r="C3" s="285"/>
      <c r="D3" s="285"/>
      <c r="E3" s="285"/>
      <c r="F3" s="286"/>
      <c r="G3" s="68"/>
      <c r="H3" s="97" t="s">
        <v>70</v>
      </c>
      <c r="I3" s="97" t="s">
        <v>71</v>
      </c>
      <c r="J3" s="98" t="s">
        <v>5</v>
      </c>
      <c r="M3" s="287" t="s">
        <v>124</v>
      </c>
      <c r="N3" s="288"/>
      <c r="O3" s="101">
        <f>(F5-D5)+1</f>
        <v>1</v>
      </c>
      <c r="P3" s="22"/>
      <c r="Q3" s="22"/>
    </row>
    <row r="4" spans="1:18" s="20" customFormat="1" ht="27" customHeight="1" thickBot="1" x14ac:dyDescent="0.4">
      <c r="B4" s="92" t="s">
        <v>62</v>
      </c>
      <c r="C4" s="94" t="s">
        <v>63</v>
      </c>
      <c r="D4" s="67"/>
      <c r="E4" s="94" t="s">
        <v>64</v>
      </c>
      <c r="F4" s="69"/>
      <c r="G4" s="70"/>
      <c r="H4" s="134">
        <v>86</v>
      </c>
      <c r="I4" s="135">
        <v>66</v>
      </c>
      <c r="J4" s="136">
        <f>H4+I4</f>
        <v>152</v>
      </c>
      <c r="M4" s="91" t="s">
        <v>22</v>
      </c>
      <c r="N4" s="91"/>
      <c r="O4" s="102">
        <f>COUNTA(B10:B55)</f>
        <v>0</v>
      </c>
      <c r="P4" s="22"/>
      <c r="Q4" s="22"/>
    </row>
    <row r="5" spans="1:18" s="20" customFormat="1" ht="27" customHeight="1" thickBot="1" x14ac:dyDescent="0.4">
      <c r="B5" s="93" t="s">
        <v>65</v>
      </c>
      <c r="C5" s="95" t="s">
        <v>66</v>
      </c>
      <c r="D5" s="66"/>
      <c r="E5" s="96" t="s">
        <v>67</v>
      </c>
      <c r="F5" s="73"/>
      <c r="G5" s="70"/>
      <c r="H5" s="289" t="s">
        <v>72</v>
      </c>
      <c r="I5" s="289"/>
      <c r="J5" s="289"/>
      <c r="M5" s="91" t="s">
        <v>75</v>
      </c>
      <c r="N5" s="91"/>
      <c r="O5" s="137" t="str">
        <f>IFERROR(O6/O3,"")</f>
        <v/>
      </c>
      <c r="P5" s="290" t="s">
        <v>138</v>
      </c>
      <c r="Q5" s="291"/>
    </row>
    <row r="6" spans="1:18" s="20" customFormat="1" ht="27" customHeight="1" thickBot="1" x14ac:dyDescent="0.35">
      <c r="B6" s="68"/>
      <c r="C6" s="71"/>
      <c r="E6" s="72"/>
      <c r="F6" s="70"/>
      <c r="G6" s="70"/>
      <c r="H6" s="292" t="s">
        <v>73</v>
      </c>
      <c r="I6" s="292"/>
      <c r="J6" s="292"/>
      <c r="M6" s="103" t="s">
        <v>123</v>
      </c>
      <c r="N6" s="103"/>
      <c r="O6" s="138" t="str">
        <f>IFERROR(P68/O4,"")</f>
        <v/>
      </c>
      <c r="P6" s="290"/>
      <c r="Q6" s="291"/>
    </row>
    <row r="7" spans="1:18" s="20" customFormat="1" ht="24" customHeight="1" thickBot="1" x14ac:dyDescent="0.3">
      <c r="B7" s="293"/>
      <c r="C7" s="293"/>
      <c r="D7" s="293"/>
      <c r="G7" s="21"/>
      <c r="H7" s="21"/>
      <c r="I7" s="22"/>
      <c r="J7" s="21"/>
      <c r="K7" s="22"/>
      <c r="M7" s="21"/>
      <c r="N7" s="22"/>
      <c r="O7" s="22"/>
      <c r="P7" s="23"/>
      <c r="Q7" s="22"/>
      <c r="R7" s="22"/>
    </row>
    <row r="8" spans="1:18" s="11" customFormat="1" ht="24.75" customHeight="1" thickBot="1" x14ac:dyDescent="0.3">
      <c r="A8" s="99" t="s">
        <v>59</v>
      </c>
      <c r="B8" s="100">
        <f>COUNTA(B10:B55)</f>
        <v>0</v>
      </c>
      <c r="C8" s="100"/>
      <c r="D8" s="100"/>
      <c r="E8" s="100"/>
      <c r="F8" s="100"/>
      <c r="G8" s="153">
        <f>SUM(G10:G55)</f>
        <v>0</v>
      </c>
      <c r="H8" s="153">
        <f t="shared" ref="H8:P8" si="0">SUM(H10:H55)</f>
        <v>0</v>
      </c>
      <c r="I8" s="153" t="s">
        <v>36</v>
      </c>
      <c r="J8" s="153">
        <f t="shared" si="0"/>
        <v>0</v>
      </c>
      <c r="K8" s="153" t="s">
        <v>36</v>
      </c>
      <c r="L8" s="153">
        <f t="shared" si="0"/>
        <v>0</v>
      </c>
      <c r="M8" s="153">
        <f t="shared" si="0"/>
        <v>0</v>
      </c>
      <c r="N8" s="153">
        <f t="shared" si="0"/>
        <v>0</v>
      </c>
      <c r="O8" s="153">
        <f t="shared" si="0"/>
        <v>0</v>
      </c>
      <c r="P8" s="152">
        <f t="shared" si="0"/>
        <v>0</v>
      </c>
    </row>
    <row r="9" spans="1:18" s="2" customFormat="1" ht="72.599999999999994" thickBot="1" x14ac:dyDescent="0.3">
      <c r="A9" s="191"/>
      <c r="B9" s="192" t="s">
        <v>80</v>
      </c>
      <c r="C9" s="192" t="s">
        <v>82</v>
      </c>
      <c r="D9" s="192" t="s">
        <v>97</v>
      </c>
      <c r="E9" s="192" t="s">
        <v>81</v>
      </c>
      <c r="F9" s="192" t="s">
        <v>125</v>
      </c>
      <c r="G9" s="193" t="s">
        <v>120</v>
      </c>
      <c r="H9" s="194" t="s">
        <v>126</v>
      </c>
      <c r="I9" s="192" t="s">
        <v>127</v>
      </c>
      <c r="J9" s="193" t="s">
        <v>128</v>
      </c>
      <c r="K9" s="192" t="s">
        <v>56</v>
      </c>
      <c r="L9" s="193" t="s">
        <v>129</v>
      </c>
      <c r="M9" s="195" t="s">
        <v>130</v>
      </c>
      <c r="N9" s="195" t="s">
        <v>122</v>
      </c>
      <c r="O9" s="192" t="s">
        <v>101</v>
      </c>
      <c r="P9" s="196" t="s">
        <v>131</v>
      </c>
      <c r="Q9" s="197" t="s">
        <v>182</v>
      </c>
    </row>
    <row r="10" spans="1:18" s="6" customFormat="1" ht="24.9" customHeight="1" x14ac:dyDescent="0.25">
      <c r="A10" s="182">
        <v>1</v>
      </c>
      <c r="B10" s="183"/>
      <c r="C10" s="182"/>
      <c r="D10" s="182"/>
      <c r="E10" s="182"/>
      <c r="F10" s="182"/>
      <c r="G10" s="184">
        <f>IF(ISERROR(VLOOKUP(F10,'DD List Data'!B$23:E$38,4,0)*$O$3),0,VLOOKUP(F10,'DD List Data'!B$23:E$38,4,0)*$O$3)</f>
        <v>0</v>
      </c>
      <c r="H10" s="185"/>
      <c r="I10" s="182"/>
      <c r="J10" s="186">
        <f>I10*$H$4</f>
        <v>0</v>
      </c>
      <c r="K10" s="187"/>
      <c r="L10" s="186">
        <f>$I$4*K10</f>
        <v>0</v>
      </c>
      <c r="M10" s="188"/>
      <c r="N10" s="188"/>
      <c r="O10" s="185"/>
      <c r="P10" s="189"/>
      <c r="Q10" s="190"/>
    </row>
    <row r="11" spans="1:18" s="6" customFormat="1" ht="24.9" customHeight="1" x14ac:dyDescent="0.25">
      <c r="A11" s="5">
        <v>2</v>
      </c>
      <c r="B11" s="7"/>
      <c r="C11" s="5"/>
      <c r="D11" s="5"/>
      <c r="E11" s="5"/>
      <c r="F11" s="5"/>
      <c r="G11" s="125">
        <f>IF(ISERROR(VLOOKUP(F11,'DD List Data'!B$23:E$38,4,0)*$O$3),0,VLOOKUP(F11,'DD List Data'!B$23:E$38,4,0)*$O$3)</f>
        <v>0</v>
      </c>
      <c r="H11" s="126"/>
      <c r="I11" s="5"/>
      <c r="J11" s="127">
        <f t="shared" ref="J11:J55" si="1">I11*$H$4</f>
        <v>0</v>
      </c>
      <c r="K11" s="151"/>
      <c r="L11" s="127">
        <f t="shared" ref="L11:L55" si="2">$I$4*K11</f>
        <v>0</v>
      </c>
      <c r="M11" s="128"/>
      <c r="N11" s="128"/>
      <c r="O11" s="126"/>
      <c r="P11" s="129"/>
      <c r="Q11" s="178"/>
    </row>
    <row r="12" spans="1:18" s="6" customFormat="1" ht="24.9" customHeight="1" x14ac:dyDescent="0.25">
      <c r="A12" s="5">
        <v>3</v>
      </c>
      <c r="B12" s="7"/>
      <c r="C12" s="5"/>
      <c r="D12" s="5"/>
      <c r="E12" s="5"/>
      <c r="F12" s="5"/>
      <c r="G12" s="125">
        <f>IF(ISERROR(VLOOKUP(F12,'DD List Data'!B$23:E$38,4,0)*$O$3),0,VLOOKUP(F12,'DD List Data'!B$23:E$38,4,0)*$O$3)</f>
        <v>0</v>
      </c>
      <c r="H12" s="126"/>
      <c r="I12" s="5"/>
      <c r="J12" s="127">
        <f t="shared" si="1"/>
        <v>0</v>
      </c>
      <c r="K12" s="151"/>
      <c r="L12" s="127">
        <f t="shared" si="2"/>
        <v>0</v>
      </c>
      <c r="M12" s="128"/>
      <c r="N12" s="128"/>
      <c r="O12" s="126"/>
      <c r="P12" s="129"/>
      <c r="Q12" s="178"/>
    </row>
    <row r="13" spans="1:18" s="6" customFormat="1" ht="24.9" customHeight="1" x14ac:dyDescent="0.25">
      <c r="A13" s="5">
        <v>4</v>
      </c>
      <c r="B13" s="7"/>
      <c r="C13" s="5"/>
      <c r="D13" s="5"/>
      <c r="E13" s="5"/>
      <c r="F13" s="5"/>
      <c r="G13" s="125">
        <f>IF(ISERROR(VLOOKUP(F13,'DD List Data'!B$23:E$38,4,0)*$O$3),0,VLOOKUP(F13,'DD List Data'!B$23:E$38,4,0)*$O$3)</f>
        <v>0</v>
      </c>
      <c r="H13" s="126"/>
      <c r="I13" s="5"/>
      <c r="J13" s="127">
        <f t="shared" si="1"/>
        <v>0</v>
      </c>
      <c r="K13" s="151"/>
      <c r="L13" s="127">
        <f t="shared" si="2"/>
        <v>0</v>
      </c>
      <c r="M13" s="128"/>
      <c r="N13" s="128"/>
      <c r="O13" s="126"/>
      <c r="P13" s="129"/>
      <c r="Q13" s="178"/>
    </row>
    <row r="14" spans="1:18" s="6" customFormat="1" ht="24.9" customHeight="1" x14ac:dyDescent="0.25">
      <c r="A14" s="5">
        <v>5</v>
      </c>
      <c r="B14" s="7"/>
      <c r="C14" s="5"/>
      <c r="D14" s="5"/>
      <c r="E14" s="5"/>
      <c r="F14" s="5"/>
      <c r="G14" s="125">
        <f>IF(ISERROR(VLOOKUP(F14,'DD List Data'!B$23:E$38,4,0)*$O$3),0,VLOOKUP(F14,'DD List Data'!B$23:E$38,4,0)*$O$3)</f>
        <v>0</v>
      </c>
      <c r="H14" s="126"/>
      <c r="I14" s="5"/>
      <c r="J14" s="127">
        <f t="shared" si="1"/>
        <v>0</v>
      </c>
      <c r="K14" s="151"/>
      <c r="L14" s="127">
        <f t="shared" si="2"/>
        <v>0</v>
      </c>
      <c r="M14" s="128"/>
      <c r="N14" s="128"/>
      <c r="O14" s="126"/>
      <c r="P14" s="129"/>
      <c r="Q14" s="178"/>
    </row>
    <row r="15" spans="1:18" s="6" customFormat="1" ht="24.9" customHeight="1" x14ac:dyDescent="0.25">
      <c r="A15" s="5">
        <v>6</v>
      </c>
      <c r="B15" s="7"/>
      <c r="C15" s="5"/>
      <c r="D15" s="5"/>
      <c r="E15" s="5"/>
      <c r="F15" s="5"/>
      <c r="G15" s="125">
        <f>IF(ISERROR(VLOOKUP(F15,'DD List Data'!B$23:E$38,4,0)*$O$3),0,VLOOKUP(F15,'DD List Data'!B$23:E$38,4,0)*$O$3)</f>
        <v>0</v>
      </c>
      <c r="H15" s="126"/>
      <c r="I15" s="5"/>
      <c r="J15" s="127">
        <f t="shared" si="1"/>
        <v>0</v>
      </c>
      <c r="K15" s="151"/>
      <c r="L15" s="127">
        <f t="shared" si="2"/>
        <v>0</v>
      </c>
      <c r="M15" s="128"/>
      <c r="N15" s="128"/>
      <c r="O15" s="126"/>
      <c r="P15" s="129"/>
      <c r="Q15" s="178"/>
    </row>
    <row r="16" spans="1:18" s="6" customFormat="1" ht="24.9" customHeight="1" x14ac:dyDescent="0.25">
      <c r="A16" s="5">
        <v>7</v>
      </c>
      <c r="B16" s="7"/>
      <c r="C16" s="5"/>
      <c r="D16" s="5"/>
      <c r="E16" s="5"/>
      <c r="F16" s="5"/>
      <c r="G16" s="125">
        <f>IF(ISERROR(VLOOKUP(F16,'DD List Data'!B$23:E$38,4,0)*$O$3),0,VLOOKUP(F16,'DD List Data'!B$23:E$38,4,0)*$O$3)</f>
        <v>0</v>
      </c>
      <c r="H16" s="126"/>
      <c r="I16" s="5"/>
      <c r="J16" s="127">
        <f t="shared" si="1"/>
        <v>0</v>
      </c>
      <c r="K16" s="151"/>
      <c r="L16" s="127">
        <f t="shared" si="2"/>
        <v>0</v>
      </c>
      <c r="M16" s="128"/>
      <c r="N16" s="128"/>
      <c r="O16" s="126"/>
      <c r="P16" s="129"/>
      <c r="Q16" s="178"/>
    </row>
    <row r="17" spans="1:17" s="6" customFormat="1" ht="24.9" customHeight="1" x14ac:dyDescent="0.25">
      <c r="A17" s="5">
        <v>8</v>
      </c>
      <c r="B17" s="7"/>
      <c r="C17" s="5"/>
      <c r="D17" s="5"/>
      <c r="E17" s="5"/>
      <c r="F17" s="5"/>
      <c r="G17" s="125">
        <f>IF(ISERROR(VLOOKUP(F17,'DD List Data'!B$23:E$38,4,0)*$O$3),0,VLOOKUP(F17,'DD List Data'!B$23:E$38,4,0)*$O$3)</f>
        <v>0</v>
      </c>
      <c r="H17" s="126"/>
      <c r="I17" s="5"/>
      <c r="J17" s="127">
        <f t="shared" si="1"/>
        <v>0</v>
      </c>
      <c r="K17" s="151"/>
      <c r="L17" s="127">
        <f t="shared" si="2"/>
        <v>0</v>
      </c>
      <c r="M17" s="128"/>
      <c r="N17" s="128"/>
      <c r="O17" s="126"/>
      <c r="P17" s="129"/>
      <c r="Q17" s="178"/>
    </row>
    <row r="18" spans="1:17" s="6" customFormat="1" ht="24.9" customHeight="1" x14ac:dyDescent="0.25">
      <c r="A18" s="5">
        <v>9</v>
      </c>
      <c r="B18" s="7"/>
      <c r="C18" s="5"/>
      <c r="D18" s="5"/>
      <c r="E18" s="5"/>
      <c r="F18" s="5"/>
      <c r="G18" s="125">
        <f>IF(ISERROR(VLOOKUP(F18,'DD List Data'!B$23:E$38,4,0)*$O$3),0,VLOOKUP(F18,'DD List Data'!B$23:E$38,4,0)*$O$3)</f>
        <v>0</v>
      </c>
      <c r="H18" s="126"/>
      <c r="I18" s="5"/>
      <c r="J18" s="127">
        <f t="shared" si="1"/>
        <v>0</v>
      </c>
      <c r="K18" s="151"/>
      <c r="L18" s="127">
        <f t="shared" si="2"/>
        <v>0</v>
      </c>
      <c r="M18" s="128"/>
      <c r="N18" s="128"/>
      <c r="O18" s="126"/>
      <c r="P18" s="129"/>
      <c r="Q18" s="178"/>
    </row>
    <row r="19" spans="1:17" s="6" customFormat="1" ht="24.9" customHeight="1" x14ac:dyDescent="0.25">
      <c r="A19" s="5">
        <v>10</v>
      </c>
      <c r="B19" s="7"/>
      <c r="C19" s="5"/>
      <c r="D19" s="5"/>
      <c r="E19" s="5"/>
      <c r="F19" s="5"/>
      <c r="G19" s="125">
        <f>IF(ISERROR(VLOOKUP(F19,'DD List Data'!B$23:E$38,4,0)*$O$3),0,VLOOKUP(F19,'DD List Data'!B$23:E$38,4,0)*$O$3)</f>
        <v>0</v>
      </c>
      <c r="H19" s="126"/>
      <c r="I19" s="5"/>
      <c r="J19" s="127">
        <f t="shared" si="1"/>
        <v>0</v>
      </c>
      <c r="K19" s="151"/>
      <c r="L19" s="127">
        <f t="shared" si="2"/>
        <v>0</v>
      </c>
      <c r="M19" s="128"/>
      <c r="N19" s="128"/>
      <c r="O19" s="126"/>
      <c r="P19" s="129"/>
      <c r="Q19" s="178"/>
    </row>
    <row r="20" spans="1:17" s="6" customFormat="1" ht="24.9" customHeight="1" x14ac:dyDescent="0.25">
      <c r="A20" s="5">
        <v>11</v>
      </c>
      <c r="B20" s="7"/>
      <c r="C20" s="5"/>
      <c r="D20" s="5"/>
      <c r="E20" s="5"/>
      <c r="F20" s="5"/>
      <c r="G20" s="125">
        <f>IF(ISERROR(VLOOKUP(F20,'DD List Data'!B$23:E$38,4,0)*$O$3),0,VLOOKUP(F20,'DD List Data'!B$23:E$38,4,0)*$O$3)</f>
        <v>0</v>
      </c>
      <c r="H20" s="126"/>
      <c r="I20" s="5"/>
      <c r="J20" s="127">
        <f t="shared" si="1"/>
        <v>0</v>
      </c>
      <c r="K20" s="151"/>
      <c r="L20" s="127">
        <f t="shared" si="2"/>
        <v>0</v>
      </c>
      <c r="M20" s="128"/>
      <c r="N20" s="128"/>
      <c r="O20" s="126"/>
      <c r="P20" s="129"/>
      <c r="Q20" s="178"/>
    </row>
    <row r="21" spans="1:17" s="6" customFormat="1" ht="24.9" customHeight="1" x14ac:dyDescent="0.25">
      <c r="A21" s="5">
        <v>12</v>
      </c>
      <c r="B21" s="7"/>
      <c r="C21" s="5"/>
      <c r="D21" s="5"/>
      <c r="E21" s="5"/>
      <c r="F21" s="5"/>
      <c r="G21" s="125">
        <f>IF(ISERROR(VLOOKUP(F21,'DD List Data'!B$23:E$38,4,0)*$O$3),0,VLOOKUP(F21,'DD List Data'!B$23:E$38,4,0)*$O$3)</f>
        <v>0</v>
      </c>
      <c r="H21" s="126"/>
      <c r="I21" s="5"/>
      <c r="J21" s="127">
        <f t="shared" si="1"/>
        <v>0</v>
      </c>
      <c r="K21" s="151"/>
      <c r="L21" s="127">
        <f t="shared" si="2"/>
        <v>0</v>
      </c>
      <c r="M21" s="128"/>
      <c r="N21" s="128"/>
      <c r="O21" s="126"/>
      <c r="P21" s="129"/>
      <c r="Q21" s="178"/>
    </row>
    <row r="22" spans="1:17" s="6" customFormat="1" ht="24.9" customHeight="1" x14ac:dyDescent="0.25">
      <c r="A22" s="5">
        <v>13</v>
      </c>
      <c r="B22" s="7"/>
      <c r="C22" s="5"/>
      <c r="D22" s="5"/>
      <c r="E22" s="5"/>
      <c r="F22" s="5"/>
      <c r="G22" s="125">
        <f>IF(ISERROR(VLOOKUP(F22,'DD List Data'!B$23:E$38,4,0)*$O$3),0,VLOOKUP(F22,'DD List Data'!B$23:E$38,4,0)*$O$3)</f>
        <v>0</v>
      </c>
      <c r="H22" s="126"/>
      <c r="I22" s="5"/>
      <c r="J22" s="127">
        <f t="shared" si="1"/>
        <v>0</v>
      </c>
      <c r="K22" s="151"/>
      <c r="L22" s="127">
        <f t="shared" si="2"/>
        <v>0</v>
      </c>
      <c r="M22" s="128"/>
      <c r="N22" s="128"/>
      <c r="O22" s="126"/>
      <c r="P22" s="129"/>
      <c r="Q22" s="178"/>
    </row>
    <row r="23" spans="1:17" s="6" customFormat="1" ht="24.9" customHeight="1" x14ac:dyDescent="0.25">
      <c r="A23" s="5">
        <v>14</v>
      </c>
      <c r="B23" s="7"/>
      <c r="C23" s="5"/>
      <c r="D23" s="5"/>
      <c r="E23" s="5"/>
      <c r="F23" s="5"/>
      <c r="G23" s="125">
        <f>IF(ISERROR(VLOOKUP(F23,'DD List Data'!B$23:E$38,4,0)*$O$3),0,VLOOKUP(F23,'DD List Data'!B$23:E$38,4,0)*$O$3)</f>
        <v>0</v>
      </c>
      <c r="H23" s="126"/>
      <c r="I23" s="5"/>
      <c r="J23" s="127">
        <f t="shared" si="1"/>
        <v>0</v>
      </c>
      <c r="K23" s="151"/>
      <c r="L23" s="127">
        <f t="shared" si="2"/>
        <v>0</v>
      </c>
      <c r="M23" s="128"/>
      <c r="N23" s="128"/>
      <c r="O23" s="126"/>
      <c r="P23" s="129"/>
      <c r="Q23" s="178"/>
    </row>
    <row r="24" spans="1:17" s="6" customFormat="1" ht="24.9" customHeight="1" x14ac:dyDescent="0.25">
      <c r="A24" s="5">
        <v>15</v>
      </c>
      <c r="B24" s="7"/>
      <c r="C24" s="5"/>
      <c r="D24" s="5"/>
      <c r="E24" s="5"/>
      <c r="F24" s="5"/>
      <c r="G24" s="125">
        <f>IF(ISERROR(VLOOKUP(F24,'DD List Data'!B$23:E$38,4,0)*$O$3),0,VLOOKUP(F24,'DD List Data'!B$23:E$38,4,0)*$O$3)</f>
        <v>0</v>
      </c>
      <c r="H24" s="126"/>
      <c r="I24" s="5"/>
      <c r="J24" s="127">
        <f t="shared" si="1"/>
        <v>0</v>
      </c>
      <c r="K24" s="151"/>
      <c r="L24" s="127">
        <f t="shared" si="2"/>
        <v>0</v>
      </c>
      <c r="M24" s="128"/>
      <c r="N24" s="128"/>
      <c r="O24" s="126"/>
      <c r="P24" s="129"/>
      <c r="Q24" s="178"/>
    </row>
    <row r="25" spans="1:17" s="6" customFormat="1" ht="24.9" customHeight="1" x14ac:dyDescent="0.25">
      <c r="A25" s="5">
        <v>16</v>
      </c>
      <c r="B25" s="7"/>
      <c r="C25" s="5"/>
      <c r="D25" s="5"/>
      <c r="E25" s="5"/>
      <c r="F25" s="5"/>
      <c r="G25" s="125">
        <f>IF(ISERROR(VLOOKUP(F25,'DD List Data'!B$23:E$38,4,0)*$O$3),0,VLOOKUP(F25,'DD List Data'!B$23:E$38,4,0)*$O$3)</f>
        <v>0</v>
      </c>
      <c r="H25" s="126"/>
      <c r="I25" s="5"/>
      <c r="J25" s="127">
        <f t="shared" si="1"/>
        <v>0</v>
      </c>
      <c r="K25" s="151"/>
      <c r="L25" s="127">
        <f t="shared" si="2"/>
        <v>0</v>
      </c>
      <c r="M25" s="128"/>
      <c r="N25" s="128"/>
      <c r="O25" s="126"/>
      <c r="P25" s="129"/>
      <c r="Q25" s="178"/>
    </row>
    <row r="26" spans="1:17" s="6" customFormat="1" ht="24.9" customHeight="1" x14ac:dyDescent="0.25">
      <c r="A26" s="5">
        <v>17</v>
      </c>
      <c r="B26" s="7"/>
      <c r="C26" s="5"/>
      <c r="D26" s="5"/>
      <c r="E26" s="5"/>
      <c r="F26" s="5"/>
      <c r="G26" s="125">
        <f>IF(ISERROR(VLOOKUP(F26,'DD List Data'!B$23:E$38,4,0)*$O$3),0,VLOOKUP(F26,'DD List Data'!B$23:E$38,4,0)*$O$3)</f>
        <v>0</v>
      </c>
      <c r="H26" s="126"/>
      <c r="I26" s="5"/>
      <c r="J26" s="127">
        <f t="shared" si="1"/>
        <v>0</v>
      </c>
      <c r="K26" s="151"/>
      <c r="L26" s="127">
        <f t="shared" si="2"/>
        <v>0</v>
      </c>
      <c r="M26" s="128"/>
      <c r="N26" s="128"/>
      <c r="O26" s="126"/>
      <c r="P26" s="129"/>
      <c r="Q26" s="178"/>
    </row>
    <row r="27" spans="1:17" s="6" customFormat="1" ht="24.9" customHeight="1" x14ac:dyDescent="0.25">
      <c r="A27" s="5">
        <v>18</v>
      </c>
      <c r="B27" s="7"/>
      <c r="C27" s="5"/>
      <c r="D27" s="5"/>
      <c r="E27" s="5"/>
      <c r="F27" s="5"/>
      <c r="G27" s="125">
        <f>IF(ISERROR(VLOOKUP(F27,'DD List Data'!B$23:E$38,4,0)*$O$3),0,VLOOKUP(F27,'DD List Data'!B$23:E$38,4,0)*$O$3)</f>
        <v>0</v>
      </c>
      <c r="H27" s="126"/>
      <c r="I27" s="5"/>
      <c r="J27" s="127">
        <f t="shared" si="1"/>
        <v>0</v>
      </c>
      <c r="K27" s="151"/>
      <c r="L27" s="127">
        <f t="shared" si="2"/>
        <v>0</v>
      </c>
      <c r="M27" s="128"/>
      <c r="N27" s="128"/>
      <c r="O27" s="126"/>
      <c r="P27" s="129"/>
      <c r="Q27" s="178"/>
    </row>
    <row r="28" spans="1:17" s="6" customFormat="1" ht="24.9" customHeight="1" x14ac:dyDescent="0.25">
      <c r="A28" s="5">
        <v>19</v>
      </c>
      <c r="B28" s="7"/>
      <c r="C28" s="5"/>
      <c r="D28" s="5"/>
      <c r="E28" s="5"/>
      <c r="F28" s="5"/>
      <c r="G28" s="125">
        <f>IF(ISERROR(VLOOKUP(F28,'DD List Data'!B$23:E$38,4,0)*$O$3),0,VLOOKUP(F28,'DD List Data'!B$23:E$38,4,0)*$O$3)</f>
        <v>0</v>
      </c>
      <c r="H28" s="126"/>
      <c r="I28" s="5"/>
      <c r="J28" s="127">
        <f t="shared" si="1"/>
        <v>0</v>
      </c>
      <c r="K28" s="151"/>
      <c r="L28" s="127">
        <f t="shared" si="2"/>
        <v>0</v>
      </c>
      <c r="M28" s="128"/>
      <c r="N28" s="128"/>
      <c r="O28" s="126"/>
      <c r="P28" s="129"/>
      <c r="Q28" s="178"/>
    </row>
    <row r="29" spans="1:17" s="6" customFormat="1" ht="24.9" customHeight="1" x14ac:dyDescent="0.25">
      <c r="A29" s="5">
        <v>20</v>
      </c>
      <c r="B29" s="7"/>
      <c r="C29" s="5"/>
      <c r="D29" s="5"/>
      <c r="E29" s="5"/>
      <c r="F29" s="5"/>
      <c r="G29" s="125">
        <f>IF(ISERROR(VLOOKUP(F29,'DD List Data'!B$23:E$38,4,0)*$O$3),0,VLOOKUP(F29,'DD List Data'!B$23:E$38,4,0)*$O$3)</f>
        <v>0</v>
      </c>
      <c r="H29" s="126"/>
      <c r="I29" s="5"/>
      <c r="J29" s="127">
        <f t="shared" si="1"/>
        <v>0</v>
      </c>
      <c r="K29" s="151"/>
      <c r="L29" s="127">
        <f t="shared" si="2"/>
        <v>0</v>
      </c>
      <c r="M29" s="128"/>
      <c r="N29" s="128"/>
      <c r="O29" s="126"/>
      <c r="P29" s="129"/>
      <c r="Q29" s="178"/>
    </row>
    <row r="30" spans="1:17" s="6" customFormat="1" ht="24.9" customHeight="1" x14ac:dyDescent="0.25">
      <c r="A30" s="5">
        <v>21</v>
      </c>
      <c r="B30" s="7"/>
      <c r="C30" s="5"/>
      <c r="D30" s="5"/>
      <c r="E30" s="5"/>
      <c r="F30" s="5"/>
      <c r="G30" s="125">
        <f>IF(ISERROR(VLOOKUP(F30,'DD List Data'!B$23:E$38,4,0)*$O$3),0,VLOOKUP(F30,'DD List Data'!B$23:E$38,4,0)*$O$3)</f>
        <v>0</v>
      </c>
      <c r="H30" s="126"/>
      <c r="I30" s="5"/>
      <c r="J30" s="127">
        <f t="shared" si="1"/>
        <v>0</v>
      </c>
      <c r="K30" s="151"/>
      <c r="L30" s="127">
        <f t="shared" si="2"/>
        <v>0</v>
      </c>
      <c r="M30" s="128"/>
      <c r="N30" s="128"/>
      <c r="O30" s="126"/>
      <c r="P30" s="129"/>
      <c r="Q30" s="178"/>
    </row>
    <row r="31" spans="1:17" s="6" customFormat="1" ht="24.9" customHeight="1" x14ac:dyDescent="0.25">
      <c r="A31" s="5">
        <v>22</v>
      </c>
      <c r="B31" s="7"/>
      <c r="C31" s="5"/>
      <c r="D31" s="5"/>
      <c r="E31" s="5"/>
      <c r="F31" s="5"/>
      <c r="G31" s="125">
        <f>IF(ISERROR(VLOOKUP(F31,'DD List Data'!B$23:E$38,4,0)*$O$3),0,VLOOKUP(F31,'DD List Data'!B$23:E$38,4,0)*$O$3)</f>
        <v>0</v>
      </c>
      <c r="H31" s="126"/>
      <c r="I31" s="5"/>
      <c r="J31" s="127">
        <f t="shared" si="1"/>
        <v>0</v>
      </c>
      <c r="K31" s="151"/>
      <c r="L31" s="127">
        <f t="shared" si="2"/>
        <v>0</v>
      </c>
      <c r="M31" s="128"/>
      <c r="N31" s="128"/>
      <c r="O31" s="126"/>
      <c r="P31" s="129"/>
      <c r="Q31" s="178"/>
    </row>
    <row r="32" spans="1:17" s="6" customFormat="1" ht="24.9" customHeight="1" x14ac:dyDescent="0.25">
      <c r="A32" s="5">
        <v>23</v>
      </c>
      <c r="B32" s="7"/>
      <c r="C32" s="5"/>
      <c r="D32" s="5"/>
      <c r="E32" s="5"/>
      <c r="F32" s="5"/>
      <c r="G32" s="125">
        <f>IF(ISERROR(VLOOKUP(F32,'DD List Data'!B$23:E$38,4,0)*$O$3),0,VLOOKUP(F32,'DD List Data'!B$23:E$38,4,0)*$O$3)</f>
        <v>0</v>
      </c>
      <c r="H32" s="126"/>
      <c r="I32" s="5"/>
      <c r="J32" s="127">
        <f t="shared" si="1"/>
        <v>0</v>
      </c>
      <c r="K32" s="151"/>
      <c r="L32" s="127">
        <f t="shared" si="2"/>
        <v>0</v>
      </c>
      <c r="M32" s="128"/>
      <c r="N32" s="128"/>
      <c r="O32" s="126"/>
      <c r="P32" s="129"/>
      <c r="Q32" s="178"/>
    </row>
    <row r="33" spans="1:17" s="6" customFormat="1" ht="24.9" customHeight="1" x14ac:dyDescent="0.25">
      <c r="A33" s="5">
        <v>24</v>
      </c>
      <c r="B33" s="7"/>
      <c r="C33" s="5"/>
      <c r="D33" s="5"/>
      <c r="E33" s="5"/>
      <c r="F33" s="5"/>
      <c r="G33" s="125">
        <f>IF(ISERROR(VLOOKUP(F33,'DD List Data'!B$23:E$38,4,0)*$O$3),0,VLOOKUP(F33,'DD List Data'!B$23:E$38,4,0)*$O$3)</f>
        <v>0</v>
      </c>
      <c r="H33" s="126"/>
      <c r="I33" s="5"/>
      <c r="J33" s="127">
        <f t="shared" si="1"/>
        <v>0</v>
      </c>
      <c r="K33" s="151"/>
      <c r="L33" s="127">
        <f t="shared" si="2"/>
        <v>0</v>
      </c>
      <c r="M33" s="128"/>
      <c r="N33" s="128"/>
      <c r="O33" s="126"/>
      <c r="P33" s="129"/>
      <c r="Q33" s="178"/>
    </row>
    <row r="34" spans="1:17" s="6" customFormat="1" ht="24.9" customHeight="1" x14ac:dyDescent="0.25">
      <c r="A34" s="5">
        <v>25</v>
      </c>
      <c r="B34" s="7"/>
      <c r="C34" s="5"/>
      <c r="D34" s="5"/>
      <c r="E34" s="5"/>
      <c r="F34" s="5"/>
      <c r="G34" s="125">
        <f>IF(ISERROR(VLOOKUP(F34,'DD List Data'!B$23:E$38,4,0)*$O$3),0,VLOOKUP(F34,'DD List Data'!B$23:E$38,4,0)*$O$3)</f>
        <v>0</v>
      </c>
      <c r="H34" s="126"/>
      <c r="I34" s="5"/>
      <c r="J34" s="127">
        <f t="shared" si="1"/>
        <v>0</v>
      </c>
      <c r="K34" s="151"/>
      <c r="L34" s="127">
        <f t="shared" si="2"/>
        <v>0</v>
      </c>
      <c r="M34" s="128"/>
      <c r="N34" s="128"/>
      <c r="O34" s="126"/>
      <c r="P34" s="130"/>
      <c r="Q34" s="178"/>
    </row>
    <row r="35" spans="1:17" s="6" customFormat="1" ht="24.9" customHeight="1" x14ac:dyDescent="0.25">
      <c r="A35" s="5">
        <v>26</v>
      </c>
      <c r="B35" s="7"/>
      <c r="C35" s="5"/>
      <c r="D35" s="5"/>
      <c r="E35" s="5"/>
      <c r="F35" s="5"/>
      <c r="G35" s="125">
        <f>IF(ISERROR(VLOOKUP(F35,'DD List Data'!B$23:E$38,4,0)*$O$3),0,VLOOKUP(F35,'DD List Data'!B$23:E$38,4,0)*$O$3)</f>
        <v>0</v>
      </c>
      <c r="H35" s="126"/>
      <c r="I35" s="5"/>
      <c r="J35" s="127">
        <f t="shared" si="1"/>
        <v>0</v>
      </c>
      <c r="K35" s="151"/>
      <c r="L35" s="127">
        <f t="shared" si="2"/>
        <v>0</v>
      </c>
      <c r="M35" s="128"/>
      <c r="N35" s="128"/>
      <c r="O35" s="126"/>
      <c r="P35" s="130"/>
      <c r="Q35" s="178"/>
    </row>
    <row r="36" spans="1:17" s="6" customFormat="1" ht="24.9" customHeight="1" x14ac:dyDescent="0.25">
      <c r="A36" s="5">
        <v>27</v>
      </c>
      <c r="B36" s="7"/>
      <c r="C36" s="5"/>
      <c r="D36" s="5"/>
      <c r="E36" s="5"/>
      <c r="F36" s="5"/>
      <c r="G36" s="125">
        <f>IF(ISERROR(VLOOKUP(F36,'DD List Data'!B$23:E$38,4,0)*$O$3),0,VLOOKUP(F36,'DD List Data'!B$23:E$38,4,0)*$O$3)</f>
        <v>0</v>
      </c>
      <c r="H36" s="126"/>
      <c r="I36" s="5"/>
      <c r="J36" s="127">
        <f t="shared" si="1"/>
        <v>0</v>
      </c>
      <c r="K36" s="151"/>
      <c r="L36" s="127">
        <f t="shared" si="2"/>
        <v>0</v>
      </c>
      <c r="M36" s="128"/>
      <c r="N36" s="128"/>
      <c r="O36" s="126"/>
      <c r="P36" s="130"/>
      <c r="Q36" s="178"/>
    </row>
    <row r="37" spans="1:17" s="6" customFormat="1" ht="24.9" customHeight="1" x14ac:dyDescent="0.25">
      <c r="A37" s="5">
        <v>28</v>
      </c>
      <c r="B37" s="7"/>
      <c r="C37" s="5"/>
      <c r="D37" s="5"/>
      <c r="E37" s="5"/>
      <c r="F37" s="5"/>
      <c r="G37" s="125">
        <f>IF(ISERROR(VLOOKUP(F37,'DD List Data'!B$23:E$38,4,0)*$O$3),0,VLOOKUP(F37,'DD List Data'!B$23:E$38,4,0)*$O$3)</f>
        <v>0</v>
      </c>
      <c r="H37" s="126"/>
      <c r="I37" s="5"/>
      <c r="J37" s="127">
        <f t="shared" si="1"/>
        <v>0</v>
      </c>
      <c r="K37" s="151"/>
      <c r="L37" s="127">
        <f t="shared" si="2"/>
        <v>0</v>
      </c>
      <c r="M37" s="128"/>
      <c r="N37" s="128"/>
      <c r="O37" s="126"/>
      <c r="P37" s="130"/>
      <c r="Q37" s="178"/>
    </row>
    <row r="38" spans="1:17" s="6" customFormat="1" ht="24.9" customHeight="1" x14ac:dyDescent="0.25">
      <c r="A38" s="5">
        <v>29</v>
      </c>
      <c r="B38" s="7"/>
      <c r="C38" s="5"/>
      <c r="D38" s="5"/>
      <c r="E38" s="5"/>
      <c r="F38" s="5"/>
      <c r="G38" s="125">
        <f>IF(ISERROR(VLOOKUP(F38,'DD List Data'!B$23:E$38,4,0)*$O$3),0,VLOOKUP(F38,'DD List Data'!B$23:E$38,4,0)*$O$3)</f>
        <v>0</v>
      </c>
      <c r="H38" s="126"/>
      <c r="I38" s="5"/>
      <c r="J38" s="127">
        <f t="shared" si="1"/>
        <v>0</v>
      </c>
      <c r="K38" s="151"/>
      <c r="L38" s="127">
        <f t="shared" si="2"/>
        <v>0</v>
      </c>
      <c r="M38" s="128"/>
      <c r="N38" s="128"/>
      <c r="O38" s="126"/>
      <c r="P38" s="130"/>
      <c r="Q38" s="178"/>
    </row>
    <row r="39" spans="1:17" s="6" customFormat="1" ht="24.9" customHeight="1" x14ac:dyDescent="0.25">
      <c r="A39" s="5">
        <v>30</v>
      </c>
      <c r="B39" s="7"/>
      <c r="C39" s="5"/>
      <c r="D39" s="5"/>
      <c r="E39" s="5"/>
      <c r="F39" s="5"/>
      <c r="G39" s="125">
        <f>IF(ISERROR(VLOOKUP(F39,'DD List Data'!B$23:E$38,4,0)*$O$3),0,VLOOKUP(F39,'DD List Data'!B$23:E$38,4,0)*$O$3)</f>
        <v>0</v>
      </c>
      <c r="H39" s="126"/>
      <c r="I39" s="5"/>
      <c r="J39" s="127">
        <f t="shared" si="1"/>
        <v>0</v>
      </c>
      <c r="K39" s="151"/>
      <c r="L39" s="127">
        <f t="shared" si="2"/>
        <v>0</v>
      </c>
      <c r="M39" s="128"/>
      <c r="N39" s="128"/>
      <c r="O39" s="126"/>
      <c r="P39" s="130"/>
      <c r="Q39" s="178"/>
    </row>
    <row r="40" spans="1:17" s="6" customFormat="1" ht="24.9" customHeight="1" x14ac:dyDescent="0.25">
      <c r="A40" s="5">
        <v>31</v>
      </c>
      <c r="B40" s="7"/>
      <c r="C40" s="5"/>
      <c r="D40" s="5"/>
      <c r="E40" s="5"/>
      <c r="F40" s="5"/>
      <c r="G40" s="125">
        <f>IF(ISERROR(VLOOKUP(F40,'DD List Data'!B$23:E$38,4,0)*$O$3),0,VLOOKUP(F40,'DD List Data'!B$23:E$38,4,0)*$O$3)</f>
        <v>0</v>
      </c>
      <c r="H40" s="126"/>
      <c r="I40" s="5"/>
      <c r="J40" s="127">
        <f t="shared" si="1"/>
        <v>0</v>
      </c>
      <c r="K40" s="151"/>
      <c r="L40" s="127">
        <f t="shared" si="2"/>
        <v>0</v>
      </c>
      <c r="M40" s="128"/>
      <c r="N40" s="128"/>
      <c r="O40" s="126"/>
      <c r="P40" s="130"/>
      <c r="Q40" s="178"/>
    </row>
    <row r="41" spans="1:17" s="6" customFormat="1" ht="24.9" customHeight="1" x14ac:dyDescent="0.25">
      <c r="A41" s="5">
        <v>32</v>
      </c>
      <c r="B41" s="7"/>
      <c r="C41" s="5"/>
      <c r="D41" s="5"/>
      <c r="E41" s="5"/>
      <c r="F41" s="5"/>
      <c r="G41" s="125">
        <f>IF(ISERROR(VLOOKUP(F41,'DD List Data'!B$23:E$38,4,0)*$O$3),0,VLOOKUP(F41,'DD List Data'!B$23:E$38,4,0)*$O$3)</f>
        <v>0</v>
      </c>
      <c r="H41" s="126"/>
      <c r="I41" s="5"/>
      <c r="J41" s="127">
        <f t="shared" si="1"/>
        <v>0</v>
      </c>
      <c r="K41" s="151"/>
      <c r="L41" s="127">
        <f t="shared" si="2"/>
        <v>0</v>
      </c>
      <c r="M41" s="128"/>
      <c r="N41" s="128"/>
      <c r="O41" s="126"/>
      <c r="P41" s="130"/>
      <c r="Q41" s="178"/>
    </row>
    <row r="42" spans="1:17" s="6" customFormat="1" ht="24.9" customHeight="1" x14ac:dyDescent="0.25">
      <c r="A42" s="5">
        <v>33</v>
      </c>
      <c r="B42" s="7"/>
      <c r="C42" s="5"/>
      <c r="D42" s="5"/>
      <c r="E42" s="5"/>
      <c r="F42" s="5"/>
      <c r="G42" s="125">
        <f>IF(ISERROR(VLOOKUP(F42,'DD List Data'!B$23:E$38,4,0)*$O$3),0,VLOOKUP(F42,'DD List Data'!B$23:E$38,4,0)*$O$3)</f>
        <v>0</v>
      </c>
      <c r="H42" s="126"/>
      <c r="I42" s="5"/>
      <c r="J42" s="127">
        <f t="shared" si="1"/>
        <v>0</v>
      </c>
      <c r="K42" s="151"/>
      <c r="L42" s="127">
        <f t="shared" si="2"/>
        <v>0</v>
      </c>
      <c r="M42" s="128"/>
      <c r="N42" s="128"/>
      <c r="O42" s="126"/>
      <c r="P42" s="130"/>
      <c r="Q42" s="178"/>
    </row>
    <row r="43" spans="1:17" s="6" customFormat="1" ht="24.9" customHeight="1" x14ac:dyDescent="0.25">
      <c r="A43" s="5">
        <v>34</v>
      </c>
      <c r="B43" s="7"/>
      <c r="C43" s="5"/>
      <c r="D43" s="5"/>
      <c r="E43" s="5"/>
      <c r="F43" s="5"/>
      <c r="G43" s="125">
        <f>IF(ISERROR(VLOOKUP(F43,'DD List Data'!B$23:E$38,4,0)*$O$3),0,VLOOKUP(F43,'DD List Data'!B$23:E$38,4,0)*$O$3)</f>
        <v>0</v>
      </c>
      <c r="H43" s="126"/>
      <c r="I43" s="5"/>
      <c r="J43" s="127">
        <f t="shared" si="1"/>
        <v>0</v>
      </c>
      <c r="K43" s="151"/>
      <c r="L43" s="127">
        <f t="shared" si="2"/>
        <v>0</v>
      </c>
      <c r="M43" s="128"/>
      <c r="N43" s="128"/>
      <c r="O43" s="126"/>
      <c r="P43" s="130"/>
      <c r="Q43" s="178"/>
    </row>
    <row r="44" spans="1:17" s="6" customFormat="1" ht="24.9" customHeight="1" x14ac:dyDescent="0.25">
      <c r="A44" s="5">
        <v>35</v>
      </c>
      <c r="B44" s="7"/>
      <c r="C44" s="5"/>
      <c r="D44" s="5"/>
      <c r="E44" s="5"/>
      <c r="F44" s="5"/>
      <c r="G44" s="125">
        <f>IF(ISERROR(VLOOKUP(F44,'DD List Data'!B$23:E$38,4,0)*$O$3),0,VLOOKUP(F44,'DD List Data'!B$23:E$38,4,0)*$O$3)</f>
        <v>0</v>
      </c>
      <c r="H44" s="126"/>
      <c r="I44" s="5"/>
      <c r="J44" s="127">
        <f t="shared" si="1"/>
        <v>0</v>
      </c>
      <c r="K44" s="151"/>
      <c r="L44" s="127">
        <f t="shared" si="2"/>
        <v>0</v>
      </c>
      <c r="M44" s="128"/>
      <c r="N44" s="128"/>
      <c r="O44" s="126"/>
      <c r="P44" s="130"/>
      <c r="Q44" s="178"/>
    </row>
    <row r="45" spans="1:17" s="6" customFormat="1" ht="24.9" customHeight="1" x14ac:dyDescent="0.25">
      <c r="A45" s="5">
        <v>36</v>
      </c>
      <c r="B45" s="7"/>
      <c r="C45" s="5"/>
      <c r="D45" s="5"/>
      <c r="E45" s="5"/>
      <c r="F45" s="5"/>
      <c r="G45" s="125">
        <f>IF(ISERROR(VLOOKUP(F45,'DD List Data'!B$23:E$38,4,0)*$O$3),0,VLOOKUP(F45,'DD List Data'!B$23:E$38,4,0)*$O$3)</f>
        <v>0</v>
      </c>
      <c r="H45" s="126"/>
      <c r="I45" s="5"/>
      <c r="J45" s="127">
        <f t="shared" si="1"/>
        <v>0</v>
      </c>
      <c r="K45" s="151"/>
      <c r="L45" s="127">
        <f t="shared" si="2"/>
        <v>0</v>
      </c>
      <c r="M45" s="128"/>
      <c r="N45" s="128"/>
      <c r="O45" s="126"/>
      <c r="P45" s="130"/>
      <c r="Q45" s="178"/>
    </row>
    <row r="46" spans="1:17" s="6" customFormat="1" ht="24.9" customHeight="1" x14ac:dyDescent="0.25">
      <c r="A46" s="5">
        <v>37</v>
      </c>
      <c r="B46" s="7"/>
      <c r="C46" s="5"/>
      <c r="D46" s="5"/>
      <c r="E46" s="5"/>
      <c r="F46" s="5"/>
      <c r="G46" s="125">
        <f>IF(ISERROR(VLOOKUP(F46,'DD List Data'!B$23:E$38,4,0)*$O$3),0,VLOOKUP(F46,'DD List Data'!B$23:E$38,4,0)*$O$3)</f>
        <v>0</v>
      </c>
      <c r="H46" s="126"/>
      <c r="I46" s="5"/>
      <c r="J46" s="127">
        <f t="shared" si="1"/>
        <v>0</v>
      </c>
      <c r="K46" s="151"/>
      <c r="L46" s="127">
        <f t="shared" si="2"/>
        <v>0</v>
      </c>
      <c r="M46" s="128"/>
      <c r="N46" s="128"/>
      <c r="O46" s="126"/>
      <c r="P46" s="130"/>
      <c r="Q46" s="178"/>
    </row>
    <row r="47" spans="1:17" s="6" customFormat="1" ht="24.9" customHeight="1" x14ac:dyDescent="0.25">
      <c r="A47" s="5">
        <v>38</v>
      </c>
      <c r="B47" s="7"/>
      <c r="C47" s="5"/>
      <c r="D47" s="5"/>
      <c r="E47" s="5"/>
      <c r="F47" s="5"/>
      <c r="G47" s="125">
        <f>IF(ISERROR(VLOOKUP(F47,'DD List Data'!B$23:E$38,4,0)*$O$3),0,VLOOKUP(F47,'DD List Data'!B$23:E$38,4,0)*$O$3)</f>
        <v>0</v>
      </c>
      <c r="H47" s="126"/>
      <c r="I47" s="5"/>
      <c r="J47" s="127">
        <f t="shared" si="1"/>
        <v>0</v>
      </c>
      <c r="K47" s="151"/>
      <c r="L47" s="127">
        <f t="shared" si="2"/>
        <v>0</v>
      </c>
      <c r="M47" s="128"/>
      <c r="N47" s="128"/>
      <c r="O47" s="126"/>
      <c r="P47" s="129"/>
      <c r="Q47" s="178"/>
    </row>
    <row r="48" spans="1:17" s="6" customFormat="1" ht="24.9" customHeight="1" x14ac:dyDescent="0.25">
      <c r="A48" s="5">
        <v>39</v>
      </c>
      <c r="B48" s="7"/>
      <c r="C48" s="5"/>
      <c r="D48" s="5"/>
      <c r="E48" s="5"/>
      <c r="F48" s="5"/>
      <c r="G48" s="125">
        <f>IF(ISERROR(VLOOKUP(F48,'DD List Data'!B$23:E$38,4,0)*$O$3),0,VLOOKUP(F48,'DD List Data'!B$23:E$38,4,0)*$O$3)</f>
        <v>0</v>
      </c>
      <c r="H48" s="126"/>
      <c r="I48" s="5"/>
      <c r="J48" s="127">
        <f t="shared" si="1"/>
        <v>0</v>
      </c>
      <c r="K48" s="151"/>
      <c r="L48" s="127">
        <f t="shared" si="2"/>
        <v>0</v>
      </c>
      <c r="M48" s="128"/>
      <c r="N48" s="128"/>
      <c r="O48" s="126"/>
      <c r="P48" s="129"/>
      <c r="Q48" s="178"/>
    </row>
    <row r="49" spans="1:18" s="6" customFormat="1" ht="24.9" customHeight="1" x14ac:dyDescent="0.25">
      <c r="A49" s="5">
        <v>40</v>
      </c>
      <c r="B49" s="7"/>
      <c r="C49" s="5"/>
      <c r="D49" s="5"/>
      <c r="E49" s="5"/>
      <c r="F49" s="5"/>
      <c r="G49" s="125">
        <f>IF(ISERROR(VLOOKUP(F49,'DD List Data'!B$23:E$38,4,0)*$O$3),0,VLOOKUP(F49,'DD List Data'!B$23:E$38,4,0)*$O$3)</f>
        <v>0</v>
      </c>
      <c r="H49" s="126"/>
      <c r="I49" s="5"/>
      <c r="J49" s="127">
        <f t="shared" si="1"/>
        <v>0</v>
      </c>
      <c r="K49" s="151"/>
      <c r="L49" s="127">
        <f t="shared" si="2"/>
        <v>0</v>
      </c>
      <c r="M49" s="128"/>
      <c r="N49" s="128"/>
      <c r="O49" s="126"/>
      <c r="P49" s="131"/>
      <c r="Q49" s="178"/>
    </row>
    <row r="50" spans="1:18" s="6" customFormat="1" ht="24.9" customHeight="1" x14ac:dyDescent="0.25">
      <c r="A50" s="5">
        <v>41</v>
      </c>
      <c r="B50" s="7"/>
      <c r="C50" s="5"/>
      <c r="D50" s="5"/>
      <c r="E50" s="5"/>
      <c r="F50" s="5"/>
      <c r="G50" s="125">
        <f>IF(ISERROR(VLOOKUP(F50,'DD List Data'!B$23:E$38,4,0)*$O$3),0,VLOOKUP(F50,'DD List Data'!B$23:E$38,4,0)*$O$3)</f>
        <v>0</v>
      </c>
      <c r="H50" s="126"/>
      <c r="I50" s="5"/>
      <c r="J50" s="127">
        <f t="shared" si="1"/>
        <v>0</v>
      </c>
      <c r="K50" s="151"/>
      <c r="L50" s="127">
        <f t="shared" si="2"/>
        <v>0</v>
      </c>
      <c r="M50" s="128"/>
      <c r="N50" s="128"/>
      <c r="O50" s="126"/>
      <c r="P50" s="131"/>
      <c r="Q50" s="178"/>
    </row>
    <row r="51" spans="1:18" s="6" customFormat="1" ht="24.9" customHeight="1" x14ac:dyDescent="0.25">
      <c r="A51" s="5">
        <v>42</v>
      </c>
      <c r="B51" s="7"/>
      <c r="C51" s="5"/>
      <c r="D51" s="5"/>
      <c r="E51" s="5"/>
      <c r="F51" s="5"/>
      <c r="G51" s="125">
        <f>IF(ISERROR(VLOOKUP(F51,'DD List Data'!B$23:E$38,4,0)*$O$3),0,VLOOKUP(F51,'DD List Data'!B$23:E$38,4,0)*$O$3)</f>
        <v>0</v>
      </c>
      <c r="H51" s="126"/>
      <c r="I51" s="5"/>
      <c r="J51" s="127">
        <f t="shared" si="1"/>
        <v>0</v>
      </c>
      <c r="K51" s="151"/>
      <c r="L51" s="127">
        <f t="shared" si="2"/>
        <v>0</v>
      </c>
      <c r="M51" s="128"/>
      <c r="N51" s="128"/>
      <c r="O51" s="126"/>
      <c r="P51" s="131"/>
      <c r="Q51" s="178"/>
    </row>
    <row r="52" spans="1:18" s="6" customFormat="1" ht="24.9" customHeight="1" x14ac:dyDescent="0.25">
      <c r="A52" s="5">
        <v>43</v>
      </c>
      <c r="B52" s="7"/>
      <c r="C52" s="5"/>
      <c r="D52" s="5"/>
      <c r="E52" s="5"/>
      <c r="F52" s="5"/>
      <c r="G52" s="125">
        <f>IF(ISERROR(VLOOKUP(F52,'DD List Data'!B$23:E$38,4,0)*$O$3),0,VLOOKUP(F52,'DD List Data'!B$23:E$38,4,0)*$O$3)</f>
        <v>0</v>
      </c>
      <c r="H52" s="126"/>
      <c r="I52" s="5"/>
      <c r="J52" s="127">
        <f t="shared" si="1"/>
        <v>0</v>
      </c>
      <c r="K52" s="151"/>
      <c r="L52" s="127">
        <f t="shared" si="2"/>
        <v>0</v>
      </c>
      <c r="M52" s="128"/>
      <c r="N52" s="128"/>
      <c r="O52" s="126"/>
      <c r="P52" s="131"/>
      <c r="Q52" s="178"/>
    </row>
    <row r="53" spans="1:18" s="6" customFormat="1" ht="24.9" customHeight="1" x14ac:dyDescent="0.25">
      <c r="A53" s="5">
        <v>44</v>
      </c>
      <c r="B53" s="7"/>
      <c r="C53" s="5"/>
      <c r="D53" s="5"/>
      <c r="E53" s="5"/>
      <c r="F53" s="5"/>
      <c r="G53" s="125">
        <f>IF(ISERROR(VLOOKUP(F53,'DD List Data'!B$23:E$38,4,0)*$O$3),0,VLOOKUP(F53,'DD List Data'!B$23:E$38,4,0)*$O$3)</f>
        <v>0</v>
      </c>
      <c r="H53" s="126"/>
      <c r="I53" s="5"/>
      <c r="J53" s="127">
        <f t="shared" si="1"/>
        <v>0</v>
      </c>
      <c r="K53" s="151"/>
      <c r="L53" s="127">
        <f t="shared" si="2"/>
        <v>0</v>
      </c>
      <c r="M53" s="128"/>
      <c r="N53" s="128"/>
      <c r="O53" s="126"/>
      <c r="P53" s="131"/>
      <c r="Q53" s="178"/>
    </row>
    <row r="54" spans="1:18" s="6" customFormat="1" ht="24.9" customHeight="1" x14ac:dyDescent="0.25">
      <c r="A54" s="5">
        <v>45</v>
      </c>
      <c r="B54" s="7"/>
      <c r="C54" s="5"/>
      <c r="D54" s="5"/>
      <c r="E54" s="5"/>
      <c r="F54" s="5"/>
      <c r="G54" s="125">
        <f>IF(ISERROR(VLOOKUP(F54,'DD List Data'!B$23:E$38,4,0)*$O$3),0,VLOOKUP(F54,'DD List Data'!B$23:E$38,4,0)*$O$3)</f>
        <v>0</v>
      </c>
      <c r="H54" s="126"/>
      <c r="I54" s="5"/>
      <c r="J54" s="127">
        <f t="shared" si="1"/>
        <v>0</v>
      </c>
      <c r="K54" s="151"/>
      <c r="L54" s="127">
        <f t="shared" si="2"/>
        <v>0</v>
      </c>
      <c r="M54" s="128"/>
      <c r="N54" s="128"/>
      <c r="O54" s="126"/>
      <c r="P54" s="131"/>
      <c r="Q54" s="178"/>
    </row>
    <row r="55" spans="1:18" s="6" customFormat="1" ht="24.9" customHeight="1" thickBot="1" x14ac:dyDescent="0.3">
      <c r="A55" s="5">
        <v>46</v>
      </c>
      <c r="B55" s="7"/>
      <c r="C55" s="5"/>
      <c r="D55" s="5"/>
      <c r="E55" s="5"/>
      <c r="F55" s="5"/>
      <c r="G55" s="125">
        <f>IF(ISERROR(VLOOKUP(F55,'DD List Data'!B$23:E$38,4,0)*$O$3),0,VLOOKUP(F55,'DD List Data'!B$23:E$38,4,0)*$O$3)</f>
        <v>0</v>
      </c>
      <c r="H55" s="126"/>
      <c r="I55" s="5"/>
      <c r="J55" s="127">
        <f t="shared" si="1"/>
        <v>0</v>
      </c>
      <c r="K55" s="151"/>
      <c r="L55" s="127">
        <f t="shared" si="2"/>
        <v>0</v>
      </c>
      <c r="M55" s="128"/>
      <c r="N55" s="128"/>
      <c r="O55" s="126"/>
      <c r="P55" s="129"/>
      <c r="Q55" s="179"/>
    </row>
    <row r="56" spans="1:18" s="63" customFormat="1" ht="20.25" customHeight="1" thickBot="1" x14ac:dyDescent="0.3">
      <c r="A56" s="62" t="s">
        <v>0</v>
      </c>
      <c r="B56" s="62"/>
      <c r="C56" s="62"/>
      <c r="D56" s="62"/>
      <c r="E56" s="62"/>
      <c r="F56" s="62"/>
      <c r="G56" s="132">
        <f>SUM(G10:G55)</f>
        <v>0</v>
      </c>
      <c r="H56" s="132">
        <f>SUM(H10:H55)</f>
        <v>0</v>
      </c>
      <c r="I56" s="150"/>
      <c r="J56" s="132">
        <f>SUM(J10:J55)</f>
        <v>0</v>
      </c>
      <c r="K56" s="150"/>
      <c r="L56" s="132">
        <f t="shared" ref="L56:N56" si="3">SUM(L10:L55)</f>
        <v>0</v>
      </c>
      <c r="M56" s="133">
        <f t="shared" si="3"/>
        <v>0</v>
      </c>
      <c r="N56" s="133">
        <f t="shared" si="3"/>
        <v>0</v>
      </c>
      <c r="O56" s="132">
        <f>SUM(O10:O55)</f>
        <v>0</v>
      </c>
      <c r="P56" s="180">
        <f>SUM(P10:P55)</f>
        <v>0</v>
      </c>
      <c r="Q56" s="181"/>
    </row>
    <row r="57" spans="1:18" s="6" customFormat="1" ht="19.5" customHeight="1" thickBot="1" x14ac:dyDescent="0.3">
      <c r="B57" s="12"/>
      <c r="G57" s="13"/>
      <c r="H57" s="13"/>
      <c r="J57" s="13"/>
      <c r="M57" s="13"/>
      <c r="P57" s="14"/>
      <c r="R57" s="3"/>
    </row>
    <row r="58" spans="1:18" s="6" customFormat="1" ht="19.5" customHeight="1" x14ac:dyDescent="0.25">
      <c r="B58" s="300" t="s">
        <v>209</v>
      </c>
      <c r="C58" s="301"/>
      <c r="D58" s="301"/>
      <c r="E58" s="301"/>
      <c r="F58" s="301"/>
      <c r="G58" s="301"/>
      <c r="H58" s="301"/>
      <c r="I58" s="301"/>
      <c r="J58" s="301"/>
      <c r="K58" s="301"/>
      <c r="L58" s="301"/>
      <c r="M58" s="301"/>
      <c r="N58" s="301"/>
      <c r="O58" s="301"/>
      <c r="P58" s="301"/>
      <c r="Q58" s="302"/>
      <c r="R58" s="3"/>
    </row>
    <row r="59" spans="1:18" s="6" customFormat="1" ht="19.5" customHeight="1" x14ac:dyDescent="0.25">
      <c r="B59" s="303"/>
      <c r="C59" s="304"/>
      <c r="D59" s="304"/>
      <c r="E59" s="304"/>
      <c r="F59" s="304"/>
      <c r="G59" s="304"/>
      <c r="H59" s="304"/>
      <c r="I59" s="304"/>
      <c r="J59" s="304"/>
      <c r="K59" s="304"/>
      <c r="L59" s="304"/>
      <c r="M59" s="304"/>
      <c r="N59" s="304"/>
      <c r="O59" s="304"/>
      <c r="P59" s="304"/>
      <c r="Q59" s="305"/>
      <c r="R59" s="3"/>
    </row>
    <row r="60" spans="1:18" s="6" customFormat="1" ht="19.5" customHeight="1" x14ac:dyDescent="0.25">
      <c r="B60" s="303"/>
      <c r="C60" s="304"/>
      <c r="D60" s="304"/>
      <c r="E60" s="304"/>
      <c r="F60" s="304"/>
      <c r="G60" s="304"/>
      <c r="H60" s="304"/>
      <c r="I60" s="304"/>
      <c r="J60" s="304"/>
      <c r="K60" s="304"/>
      <c r="L60" s="304"/>
      <c r="M60" s="304"/>
      <c r="N60" s="304"/>
      <c r="O60" s="304"/>
      <c r="P60" s="304"/>
      <c r="Q60" s="305"/>
      <c r="R60" s="3"/>
    </row>
    <row r="61" spans="1:18" s="6" customFormat="1" ht="19.5" customHeight="1" thickBot="1" x14ac:dyDescent="0.3">
      <c r="B61" s="306"/>
      <c r="C61" s="307"/>
      <c r="D61" s="307"/>
      <c r="E61" s="307"/>
      <c r="F61" s="307"/>
      <c r="G61" s="307"/>
      <c r="H61" s="307"/>
      <c r="I61" s="307"/>
      <c r="J61" s="307"/>
      <c r="K61" s="307"/>
      <c r="L61" s="307"/>
      <c r="M61" s="307"/>
      <c r="N61" s="307"/>
      <c r="O61" s="307"/>
      <c r="P61" s="307"/>
      <c r="Q61" s="308"/>
      <c r="R61" s="3"/>
    </row>
    <row r="62" spans="1:18" s="6" customFormat="1" ht="19.5" customHeight="1" thickBot="1" x14ac:dyDescent="0.3">
      <c r="B62" s="12"/>
      <c r="C62" s="12"/>
      <c r="D62" s="12"/>
      <c r="E62" s="12"/>
      <c r="F62" s="12"/>
      <c r="G62" s="12"/>
      <c r="H62" s="12"/>
      <c r="I62" s="12"/>
      <c r="J62" s="12"/>
      <c r="K62" s="12"/>
      <c r="L62" s="12"/>
      <c r="M62" s="12"/>
      <c r="N62" s="12"/>
      <c r="O62" s="12"/>
      <c r="P62" s="12"/>
      <c r="Q62" s="12"/>
      <c r="R62" s="3"/>
    </row>
    <row r="63" spans="1:18" s="1" customFormat="1" ht="30.75" customHeight="1" thickBot="1" x14ac:dyDescent="0.3">
      <c r="C63" s="294" t="s">
        <v>134</v>
      </c>
      <c r="D63" s="295"/>
      <c r="F63" s="296" t="s">
        <v>60</v>
      </c>
      <c r="G63" s="297"/>
      <c r="H63" s="115">
        <f>P56</f>
        <v>0</v>
      </c>
      <c r="J63" s="296" t="s">
        <v>1</v>
      </c>
      <c r="K63" s="298"/>
      <c r="L63" s="297"/>
      <c r="N63" s="294" t="s">
        <v>102</v>
      </c>
      <c r="O63" s="299"/>
      <c r="P63" s="106"/>
      <c r="R63" s="3"/>
    </row>
    <row r="64" spans="1:18" s="6" customFormat="1" ht="24.75" customHeight="1" x14ac:dyDescent="0.3">
      <c r="C64" s="109" t="s">
        <v>208</v>
      </c>
      <c r="D64" s="255">
        <v>0</v>
      </c>
      <c r="E64" s="60"/>
      <c r="F64" s="60"/>
      <c r="G64" s="60"/>
      <c r="H64" s="60"/>
      <c r="J64" s="107" t="s">
        <v>6</v>
      </c>
      <c r="K64" s="108"/>
      <c r="L64" s="259">
        <f>H56</f>
        <v>0</v>
      </c>
      <c r="N64" s="309" t="s">
        <v>3</v>
      </c>
      <c r="O64" s="310"/>
      <c r="P64" s="263">
        <f>L69</f>
        <v>0</v>
      </c>
      <c r="R64" s="3"/>
    </row>
    <row r="65" spans="1:18" s="6" customFormat="1" ht="27" customHeight="1" thickBot="1" x14ac:dyDescent="0.35">
      <c r="A65" s="15"/>
      <c r="B65" s="15"/>
      <c r="C65" s="111" t="s">
        <v>135</v>
      </c>
      <c r="D65" s="256">
        <v>0</v>
      </c>
      <c r="E65" s="60"/>
      <c r="F65" s="60"/>
      <c r="G65" s="60"/>
      <c r="H65" s="60"/>
      <c r="J65" s="311" t="s">
        <v>8</v>
      </c>
      <c r="K65" s="312"/>
      <c r="L65" s="260">
        <f>J56</f>
        <v>0</v>
      </c>
      <c r="N65" s="313" t="s">
        <v>101</v>
      </c>
      <c r="O65" s="314"/>
      <c r="P65" s="264">
        <f>H66</f>
        <v>0</v>
      </c>
      <c r="R65" s="3"/>
    </row>
    <row r="66" spans="1:18" s="6" customFormat="1" ht="30.75" customHeight="1" thickBot="1" x14ac:dyDescent="0.35">
      <c r="A66" s="15"/>
      <c r="B66" s="15"/>
      <c r="C66" s="111" t="s">
        <v>132</v>
      </c>
      <c r="D66" s="256">
        <v>0</v>
      </c>
      <c r="E66" s="60"/>
      <c r="F66" s="296" t="s">
        <v>101</v>
      </c>
      <c r="G66" s="297"/>
      <c r="H66" s="139">
        <f>O56</f>
        <v>0</v>
      </c>
      <c r="J66" s="311" t="s">
        <v>7</v>
      </c>
      <c r="K66" s="312"/>
      <c r="L66" s="260">
        <f>L56</f>
        <v>0</v>
      </c>
      <c r="N66" s="315" t="s">
        <v>133</v>
      </c>
      <c r="O66" s="316"/>
      <c r="P66" s="265">
        <f>D70</f>
        <v>0</v>
      </c>
      <c r="R66" s="3"/>
    </row>
    <row r="67" spans="1:18" s="6" customFormat="1" ht="30.75" customHeight="1" x14ac:dyDescent="0.3">
      <c r="A67" s="15"/>
      <c r="C67" s="111" t="s">
        <v>136</v>
      </c>
      <c r="D67" s="256">
        <v>0</v>
      </c>
      <c r="E67" s="60"/>
      <c r="F67" s="60"/>
      <c r="J67" s="311" t="s">
        <v>121</v>
      </c>
      <c r="K67" s="312"/>
      <c r="L67" s="260">
        <f>N56</f>
        <v>0</v>
      </c>
      <c r="N67" s="315" t="s">
        <v>141</v>
      </c>
      <c r="O67" s="316"/>
      <c r="P67" s="265">
        <f>H63</f>
        <v>0</v>
      </c>
      <c r="R67" s="3"/>
    </row>
    <row r="68" spans="1:18" s="17" customFormat="1" ht="33.75" customHeight="1" thickBot="1" x14ac:dyDescent="0.35">
      <c r="A68" s="16"/>
      <c r="B68" s="16"/>
      <c r="C68" s="111" t="s">
        <v>137</v>
      </c>
      <c r="D68" s="256">
        <v>0</v>
      </c>
      <c r="E68" s="61"/>
      <c r="F68" s="61"/>
      <c r="J68" s="311" t="s">
        <v>183</v>
      </c>
      <c r="K68" s="312"/>
      <c r="L68" s="261">
        <f>M56</f>
        <v>0</v>
      </c>
      <c r="N68" s="322" t="s">
        <v>177</v>
      </c>
      <c r="O68" s="323"/>
      <c r="P68" s="266">
        <f>SUM(P64:P66)-(P67+H69)</f>
        <v>0</v>
      </c>
      <c r="R68" s="3"/>
    </row>
    <row r="69" spans="1:18" s="17" customFormat="1" ht="35.25" customHeight="1" thickBot="1" x14ac:dyDescent="0.35">
      <c r="A69" s="16"/>
      <c r="B69" s="16"/>
      <c r="C69" s="113" t="s">
        <v>207</v>
      </c>
      <c r="D69" s="257">
        <v>0</v>
      </c>
      <c r="E69" s="148"/>
      <c r="F69" s="328" t="s">
        <v>221</v>
      </c>
      <c r="G69" s="329"/>
      <c r="H69" s="254">
        <v>0</v>
      </c>
      <c r="J69" s="324" t="s">
        <v>167</v>
      </c>
      <c r="K69" s="325"/>
      <c r="L69" s="262">
        <f>SUM(L64:L68)</f>
        <v>0</v>
      </c>
      <c r="N69" s="326" t="s">
        <v>181</v>
      </c>
      <c r="O69" s="327"/>
      <c r="P69" s="267">
        <f>G56</f>
        <v>0</v>
      </c>
      <c r="R69" s="3"/>
    </row>
    <row r="70" spans="1:18" s="17" customFormat="1" ht="24" customHeight="1" thickBot="1" x14ac:dyDescent="0.35">
      <c r="C70" s="202" t="s">
        <v>168</v>
      </c>
      <c r="D70" s="258">
        <f>SUM(D64:D69)</f>
        <v>0</v>
      </c>
      <c r="E70" s="4"/>
      <c r="F70" s="4"/>
      <c r="G70" s="8"/>
      <c r="H70" s="8"/>
      <c r="I70" s="3"/>
      <c r="J70" s="8"/>
      <c r="N70" s="59"/>
      <c r="O70" s="59"/>
      <c r="P70" s="59"/>
      <c r="Q70" s="18"/>
      <c r="R70" s="3"/>
    </row>
    <row r="71" spans="1:18" ht="19.5" customHeight="1" x14ac:dyDescent="0.25">
      <c r="B71" s="4"/>
      <c r="C71" s="17"/>
      <c r="D71" s="17"/>
      <c r="N71" s="19"/>
      <c r="O71" s="19"/>
      <c r="P71" s="18"/>
      <c r="Q71" s="18"/>
    </row>
    <row r="72" spans="1:18" ht="31.5" customHeight="1" x14ac:dyDescent="0.3">
      <c r="D72" s="317" t="s">
        <v>184</v>
      </c>
      <c r="E72" s="318"/>
      <c r="F72" s="319" t="s">
        <v>114</v>
      </c>
      <c r="G72" s="320"/>
      <c r="H72" s="320"/>
      <c r="I72" s="321"/>
      <c r="P72" s="18"/>
    </row>
    <row r="73" spans="1:18" ht="30.75" customHeight="1" x14ac:dyDescent="0.3">
      <c r="F73" s="140"/>
      <c r="G73" s="141" t="s">
        <v>139</v>
      </c>
      <c r="H73" s="176" t="s">
        <v>305</v>
      </c>
      <c r="I73" s="141" t="s">
        <v>140</v>
      </c>
    </row>
    <row r="74" spans="1:18" ht="22.5" customHeight="1" x14ac:dyDescent="0.3">
      <c r="F74" s="142" t="s">
        <v>113</v>
      </c>
      <c r="G74" s="143">
        <v>0</v>
      </c>
      <c r="H74" s="143">
        <v>0.67</v>
      </c>
      <c r="I74" s="144">
        <f>+H74*G74</f>
        <v>0</v>
      </c>
    </row>
    <row r="75" spans="1:18" ht="31.2" x14ac:dyDescent="0.3">
      <c r="F75" s="145" t="s">
        <v>112</v>
      </c>
      <c r="G75" s="143">
        <v>0</v>
      </c>
      <c r="H75" s="143">
        <v>0.21</v>
      </c>
      <c r="I75" s="144">
        <f>+H75*G75</f>
        <v>0</v>
      </c>
    </row>
  </sheetData>
  <mergeCells count="30">
    <mergeCell ref="D72:E72"/>
    <mergeCell ref="F72:I72"/>
    <mergeCell ref="J67:K67"/>
    <mergeCell ref="N67:O67"/>
    <mergeCell ref="J68:K68"/>
    <mergeCell ref="N68:O68"/>
    <mergeCell ref="F69:G69"/>
    <mergeCell ref="J69:K69"/>
    <mergeCell ref="N69:O69"/>
    <mergeCell ref="N64:O64"/>
    <mergeCell ref="J65:K65"/>
    <mergeCell ref="N65:O65"/>
    <mergeCell ref="F66:G66"/>
    <mergeCell ref="J66:K66"/>
    <mergeCell ref="N66:O66"/>
    <mergeCell ref="C63:D63"/>
    <mergeCell ref="F63:G63"/>
    <mergeCell ref="J63:L63"/>
    <mergeCell ref="N63:O63"/>
    <mergeCell ref="A1:R1"/>
    <mergeCell ref="C2:F2"/>
    <mergeCell ref="H2:J2"/>
    <mergeCell ref="M2:O2"/>
    <mergeCell ref="C3:F3"/>
    <mergeCell ref="M3:N3"/>
    <mergeCell ref="H5:J5"/>
    <mergeCell ref="P5:Q6"/>
    <mergeCell ref="H6:J6"/>
    <mergeCell ref="B7:D7"/>
    <mergeCell ref="B58:Q61"/>
  </mergeCells>
  <hyperlinks>
    <hyperlink ref="H6" r:id="rId1" xr:uid="{3908137C-633F-4CE9-B6C1-BA4B6BB843EE}"/>
    <hyperlink ref="H5:J5" r:id="rId2" display="Use the GSA Per Diem" xr:uid="{B0C323C4-914D-462B-AC85-C4CC40DF6EC5}"/>
  </hyperlinks>
  <pageMargins left="0.13" right="0.13" top="1.02" bottom="0.41" header="0.2" footer="0.19"/>
  <pageSetup scale="43" fitToHeight="0" orientation="landscape" horizontalDpi="4294967293" verticalDpi="4294967293" r:id="rId3"/>
  <headerFooter>
    <oddHeader>&amp;L&amp;G&amp;C&amp;"Arial,Bold"&amp;24Conference  Attendee Detailed Cost Analysis Spreadsheet (ADCAS)</oddHeader>
    <oddFooter>&amp;Lver June 2024//emb&amp;C&amp;A&amp;R&amp;P</oddFooter>
  </headerFooter>
  <legacyDrawingHF r:id="rId4"/>
  <extLst>
    <ext xmlns:x14="http://schemas.microsoft.com/office/spreadsheetml/2009/9/main" uri="{CCE6A557-97BC-4b89-ADB6-D9C93CAAB3DF}">
      <x14:dataValidations xmlns:xm="http://schemas.microsoft.com/office/excel/2006/main" disablePrompts="1" count="3">
        <x14:dataValidation type="list" allowBlank="1" showInputMessage="1" showErrorMessage="1" error="Select a value from the dropdown list" promptTitle="Grade" prompt="Select the attendee's GS grade from the dropdown list" xr:uid="{8717B767-B391-4A5C-B574-38D5A183C2ED}">
          <x14:formula1>
            <xm:f>'DD List Data'!$C$2:$C$18</xm:f>
          </x14:formula1>
          <xm:sqref>F10:F55</xm:sqref>
        </x14:dataValidation>
        <x14:dataValidation type="list" allowBlank="1" showInputMessage="1" showErrorMessage="1" error="Select a role from the dropdown list" promptTitle="Role" prompt="Select a role from the dropdown list" xr:uid="{2374677A-4755-4A7B-B460-0D921CC766F1}">
          <x14:formula1>
            <xm:f>'DD List Data'!$E$2:$E$9</xm:f>
          </x14:formula1>
          <xm:sqref>E10:E55</xm:sqref>
        </x14:dataValidation>
        <x14:dataValidation type="list" allowBlank="1" showInputMessage="1" showErrorMessage="1" error="Please select a value from the dropdown list" promptTitle="Pick One or Type for Foreign" prompt="Select the domestic M&amp;IE rate for the TDY location from one of the first six items on the dropdown list. _x000a_**The Foreign location M&amp;IE amounts begin after the domestic list; they start with $1 and go to $299.**" xr:uid="{060072CB-2BF8-4594-81F2-3A281FD3FF1A}">
          <x14:formula1>
            <xm:f>'DD List Data'!$A$2:$A$173</xm:f>
          </x14:formula1>
          <xm:sqref>I4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BCCFA-892F-4EF1-B582-01B8FEFE82B7}">
  <sheetPr>
    <tabColor rgb="FFFFFF00"/>
    <pageSetUpPr fitToPage="1"/>
  </sheetPr>
  <dimension ref="A1:K28"/>
  <sheetViews>
    <sheetView tabSelected="1" zoomScaleNormal="100" workbookViewId="0">
      <selection activeCell="D25" sqref="D25"/>
    </sheetView>
  </sheetViews>
  <sheetFormatPr defaultColWidth="8.88671875" defaultRowHeight="13.2" x14ac:dyDescent="0.25"/>
  <cols>
    <col min="1" max="1" width="48.109375" style="210" customWidth="1"/>
    <col min="2" max="2" width="23.6640625" style="210" customWidth="1"/>
    <col min="3" max="3" width="25.33203125" style="210" customWidth="1"/>
    <col min="4" max="4" width="27.6640625" style="210" customWidth="1"/>
    <col min="5" max="16384" width="8.88671875" style="210"/>
  </cols>
  <sheetData>
    <row r="1" spans="1:11" s="249" customFormat="1" ht="29.25" customHeight="1" thickBot="1" x14ac:dyDescent="0.3">
      <c r="A1" s="330" t="s">
        <v>300</v>
      </c>
      <c r="B1" s="330"/>
      <c r="C1" s="330"/>
      <c r="D1" s="330"/>
      <c r="E1" s="331" t="s">
        <v>284</v>
      </c>
      <c r="F1" s="331"/>
      <c r="G1" s="331"/>
      <c r="H1" s="331"/>
      <c r="I1" s="331"/>
      <c r="J1" s="331"/>
      <c r="K1" s="331"/>
    </row>
    <row r="2" spans="1:11" ht="21" customHeight="1" thickBot="1" x14ac:dyDescent="0.3">
      <c r="A2" s="248" t="s">
        <v>299</v>
      </c>
      <c r="B2" s="334"/>
      <c r="C2" s="335"/>
      <c r="D2" s="336"/>
      <c r="E2" s="331"/>
      <c r="F2" s="331"/>
      <c r="G2" s="331"/>
      <c r="H2" s="331"/>
      <c r="I2" s="331"/>
      <c r="J2" s="331"/>
      <c r="K2" s="331"/>
    </row>
    <row r="3" spans="1:11" ht="25.5" customHeight="1" thickBot="1" x14ac:dyDescent="0.3">
      <c r="A3" s="252" t="s">
        <v>298</v>
      </c>
      <c r="B3" s="251" t="s">
        <v>297</v>
      </c>
      <c r="C3" s="251" t="s">
        <v>296</v>
      </c>
      <c r="D3" s="251" t="s">
        <v>295</v>
      </c>
      <c r="E3" s="331"/>
      <c r="F3" s="331"/>
      <c r="G3" s="331"/>
      <c r="H3" s="331"/>
      <c r="I3" s="331"/>
      <c r="J3" s="331"/>
      <c r="K3" s="331"/>
    </row>
    <row r="4" spans="1:11" ht="28.5" customHeight="1" x14ac:dyDescent="0.25">
      <c r="A4" s="246" t="s">
        <v>282</v>
      </c>
      <c r="B4" s="250" t="s">
        <v>36</v>
      </c>
      <c r="C4" s="250" t="s">
        <v>36</v>
      </c>
      <c r="D4" s="250" t="s">
        <v>36</v>
      </c>
    </row>
    <row r="5" spans="1:11" ht="21.75" customHeight="1" x14ac:dyDescent="0.25">
      <c r="A5" s="337" t="s">
        <v>250</v>
      </c>
      <c r="B5" s="243" t="s">
        <v>294</v>
      </c>
      <c r="C5" s="243" t="s">
        <v>293</v>
      </c>
      <c r="D5" s="243" t="s">
        <v>293</v>
      </c>
    </row>
    <row r="6" spans="1:11" ht="21" customHeight="1" x14ac:dyDescent="0.3">
      <c r="A6" s="338"/>
      <c r="B6" s="243" t="s">
        <v>292</v>
      </c>
      <c r="C6" s="243" t="s">
        <v>291</v>
      </c>
      <c r="D6" s="243" t="s">
        <v>291</v>
      </c>
      <c r="J6" s="242"/>
    </row>
    <row r="7" spans="1:11" ht="30.75" customHeight="1" x14ac:dyDescent="0.3">
      <c r="A7" s="241" t="s">
        <v>277</v>
      </c>
      <c r="B7" s="268"/>
      <c r="C7" s="268"/>
      <c r="D7" s="268"/>
      <c r="J7" s="240"/>
    </row>
    <row r="8" spans="1:11" ht="30.75" customHeight="1" x14ac:dyDescent="0.25">
      <c r="A8" s="238" t="s">
        <v>275</v>
      </c>
      <c r="B8" s="268"/>
      <c r="C8" s="268"/>
      <c r="D8" s="268"/>
      <c r="J8" s="236"/>
    </row>
    <row r="9" spans="1:11" ht="23.25" customHeight="1" x14ac:dyDescent="0.25">
      <c r="A9" s="234" t="s">
        <v>273</v>
      </c>
      <c r="B9" s="268">
        <f>'Location#1'!H56</f>
        <v>0</v>
      </c>
      <c r="C9" s="268">
        <f>'Location#2'!H56</f>
        <v>0</v>
      </c>
      <c r="D9" s="268">
        <f>'Location#3'!H56</f>
        <v>0</v>
      </c>
      <c r="J9" s="236"/>
    </row>
    <row r="10" spans="1:11" ht="44.25" customHeight="1" x14ac:dyDescent="0.25">
      <c r="A10" s="238" t="s">
        <v>271</v>
      </c>
      <c r="B10" s="268">
        <f>'Location#1'!M56</f>
        <v>0</v>
      </c>
      <c r="C10" s="268">
        <f>'Location#2'!M56</f>
        <v>0</v>
      </c>
      <c r="D10" s="268">
        <f>'Location#3'!M56</f>
        <v>0</v>
      </c>
      <c r="J10" s="236"/>
    </row>
    <row r="11" spans="1:11" ht="45" customHeight="1" x14ac:dyDescent="0.25">
      <c r="A11" s="234" t="s">
        <v>270</v>
      </c>
      <c r="B11" s="268">
        <f>'Location#1'!N56</f>
        <v>0</v>
      </c>
      <c r="C11" s="268">
        <f>'Location#2'!N56</f>
        <v>0</v>
      </c>
      <c r="D11" s="268">
        <f>'Location#3'!N56</f>
        <v>0</v>
      </c>
    </row>
    <row r="12" spans="1:11" ht="28.5" customHeight="1" x14ac:dyDescent="0.25">
      <c r="A12" s="234" t="s">
        <v>269</v>
      </c>
      <c r="B12" s="268">
        <f>'Location#1'!J56</f>
        <v>0</v>
      </c>
      <c r="C12" s="268">
        <f>'Location#2'!J56</f>
        <v>0</v>
      </c>
      <c r="D12" s="268">
        <f>'Location#3'!J56</f>
        <v>0</v>
      </c>
    </row>
    <row r="13" spans="1:11" ht="43.5" customHeight="1" x14ac:dyDescent="0.25">
      <c r="A13" s="234" t="s">
        <v>268</v>
      </c>
      <c r="B13" s="268">
        <f>'Location#1'!L56</f>
        <v>0</v>
      </c>
      <c r="C13" s="268">
        <f>'Location#2'!L56</f>
        <v>0</v>
      </c>
      <c r="D13" s="268">
        <f>'Location#3'!L56</f>
        <v>0</v>
      </c>
    </row>
    <row r="14" spans="1:11" ht="30" customHeight="1" x14ac:dyDescent="0.25">
      <c r="A14" s="235" t="s">
        <v>236</v>
      </c>
      <c r="B14" s="274">
        <f>SUM(B9:B13)</f>
        <v>0</v>
      </c>
      <c r="C14" s="274">
        <f>SUM(C9:C13)</f>
        <v>0</v>
      </c>
      <c r="D14" s="274">
        <f>SUM(D9:D13)</f>
        <v>0</v>
      </c>
    </row>
    <row r="15" spans="1:11" ht="39.75" customHeight="1" x14ac:dyDescent="0.25">
      <c r="A15" s="234" t="s">
        <v>267</v>
      </c>
      <c r="B15" s="268">
        <f>'Location#1'!D65</f>
        <v>0</v>
      </c>
      <c r="C15" s="268">
        <f>'Location#2'!D65</f>
        <v>0</v>
      </c>
      <c r="D15" s="268">
        <f>'Location#3'!D65</f>
        <v>0</v>
      </c>
    </row>
    <row r="16" spans="1:11" ht="33.75" customHeight="1" x14ac:dyDescent="0.25">
      <c r="A16" s="234" t="s">
        <v>266</v>
      </c>
      <c r="B16" s="268">
        <f>'Location#1'!D66</f>
        <v>0</v>
      </c>
      <c r="C16" s="268">
        <f>'Location#2'!D66</f>
        <v>0</v>
      </c>
      <c r="D16" s="268">
        <f>'Location#3'!D66</f>
        <v>0</v>
      </c>
    </row>
    <row r="17" spans="1:4" ht="25.5" customHeight="1" x14ac:dyDescent="0.25">
      <c r="A17" s="234" t="s">
        <v>265</v>
      </c>
      <c r="B17" s="268">
        <f>'Location#1'!D67</f>
        <v>0</v>
      </c>
      <c r="C17" s="268">
        <f>'Location#2'!D67</f>
        <v>0</v>
      </c>
      <c r="D17" s="268">
        <f>'Location#3'!D67</f>
        <v>0</v>
      </c>
    </row>
    <row r="18" spans="1:4" ht="26.25" customHeight="1" x14ac:dyDescent="0.25">
      <c r="A18" s="234" t="s">
        <v>264</v>
      </c>
      <c r="B18" s="268">
        <f>'Location#1'!D68</f>
        <v>0</v>
      </c>
      <c r="C18" s="268">
        <f>'Location#2'!D68</f>
        <v>0</v>
      </c>
      <c r="D18" s="268">
        <f>'Location#3'!D68</f>
        <v>0</v>
      </c>
    </row>
    <row r="19" spans="1:4" ht="30.75" customHeight="1" x14ac:dyDescent="0.25">
      <c r="A19" s="234" t="s">
        <v>263</v>
      </c>
      <c r="B19" s="268">
        <f>'Location#1'!D69</f>
        <v>0</v>
      </c>
      <c r="C19" s="268">
        <f>'Location#2'!D69</f>
        <v>0</v>
      </c>
      <c r="D19" s="268">
        <f>'Location#3'!D69</f>
        <v>0</v>
      </c>
    </row>
    <row r="20" spans="1:4" ht="27.75" customHeight="1" x14ac:dyDescent="0.25">
      <c r="A20" s="234" t="s">
        <v>262</v>
      </c>
      <c r="B20" s="268">
        <f>'Location#1'!O56</f>
        <v>0</v>
      </c>
      <c r="C20" s="268">
        <f>'Location#2'!O56</f>
        <v>0</v>
      </c>
      <c r="D20" s="268">
        <f>'Location#3'!O56</f>
        <v>0</v>
      </c>
    </row>
    <row r="21" spans="1:4" ht="25.5" customHeight="1" x14ac:dyDescent="0.25">
      <c r="A21" s="234" t="s">
        <v>290</v>
      </c>
      <c r="B21" s="268">
        <f>'Location#1'!P56</f>
        <v>0</v>
      </c>
      <c r="C21" s="268">
        <f>'Location#2'!P56</f>
        <v>0</v>
      </c>
      <c r="D21" s="268">
        <f>'Location#3'!P56</f>
        <v>0</v>
      </c>
    </row>
    <row r="22" spans="1:4" ht="31.5" customHeight="1" thickBot="1" x14ac:dyDescent="0.3">
      <c r="A22" s="232" t="s">
        <v>260</v>
      </c>
      <c r="B22" s="274">
        <f>SUM(B15:B20)-B21</f>
        <v>0</v>
      </c>
      <c r="C22" s="274">
        <f>SUM(C15:C20)-C21</f>
        <v>0</v>
      </c>
      <c r="D22" s="274">
        <f>SUM(D15:D20)-D21</f>
        <v>0</v>
      </c>
    </row>
    <row r="23" spans="1:4" ht="36" customHeight="1" thickBot="1" x14ac:dyDescent="0.3">
      <c r="A23" s="231" t="s">
        <v>259</v>
      </c>
      <c r="B23" s="275">
        <f>(B14+B22)-B25</f>
        <v>0</v>
      </c>
      <c r="C23" s="275">
        <f>(C14+C22)-C25</f>
        <v>0</v>
      </c>
      <c r="D23" s="275">
        <f>(D14+D22)-D25</f>
        <v>0</v>
      </c>
    </row>
    <row r="24" spans="1:4" ht="32.25" customHeight="1" thickBot="1" x14ac:dyDescent="0.3">
      <c r="A24" s="230" t="s">
        <v>223</v>
      </c>
      <c r="B24" s="272">
        <f>'Location#1'!G56</f>
        <v>0</v>
      </c>
      <c r="C24" s="272">
        <f>'Location#2'!G56</f>
        <v>0</v>
      </c>
      <c r="D24" s="272">
        <f>'Location#3'!G56</f>
        <v>0</v>
      </c>
    </row>
    <row r="25" spans="1:4" ht="27.75" customHeight="1" thickBot="1" x14ac:dyDescent="0.3">
      <c r="A25" s="229" t="s">
        <v>221</v>
      </c>
      <c r="B25" s="272">
        <f>'Location#1'!H69</f>
        <v>0</v>
      </c>
      <c r="C25" s="272">
        <f>'Location#2'!H69</f>
        <v>0</v>
      </c>
      <c r="D25" s="272">
        <f>'Location#3'!H69</f>
        <v>0</v>
      </c>
    </row>
    <row r="26" spans="1:4" ht="15" customHeight="1" x14ac:dyDescent="0.25"/>
    <row r="27" spans="1:4" ht="14.1" customHeight="1" x14ac:dyDescent="0.3">
      <c r="A27" s="242" t="s">
        <v>289</v>
      </c>
      <c r="B27" s="244" t="s">
        <v>288</v>
      </c>
      <c r="C27" s="244" t="s">
        <v>287</v>
      </c>
      <c r="D27" s="244" t="s">
        <v>286</v>
      </c>
    </row>
    <row r="28" spans="1:4" ht="14.1" customHeight="1" x14ac:dyDescent="0.25"/>
  </sheetData>
  <mergeCells count="4">
    <mergeCell ref="A1:D1"/>
    <mergeCell ref="E1:K3"/>
    <mergeCell ref="B2:D2"/>
    <mergeCell ref="A5:A6"/>
  </mergeCells>
  <pageMargins left="0.17" right="0.28000000000000003" top="0.41" bottom="0.33" header="0.17" footer="0.13"/>
  <pageSetup scale="83" fitToHeight="0" orientation="portrait" horizontalDpi="4294967293" verticalDpi="4294967293" r:id="rId1"/>
  <headerFooter>
    <oddFooter>&amp;Lver 06112024&amp;C&amp;A&amp;R&amp;P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R75"/>
  <sheetViews>
    <sheetView topLeftCell="A63" zoomScale="87" zoomScaleNormal="87" workbookViewId="0">
      <selection activeCell="A7" sqref="A7"/>
    </sheetView>
  </sheetViews>
  <sheetFormatPr defaultColWidth="9.109375" defaultRowHeight="12.75" customHeight="1" x14ac:dyDescent="0.25"/>
  <cols>
    <col min="1" max="1" width="11.6640625" style="4" customWidth="1"/>
    <col min="2" max="2" width="24" style="9" customWidth="1"/>
    <col min="3" max="3" width="23.6640625" style="4" customWidth="1"/>
    <col min="4" max="4" width="18.44140625" style="4" customWidth="1"/>
    <col min="5" max="5" width="20" style="4" customWidth="1"/>
    <col min="6" max="6" width="16.44140625" style="4" customWidth="1"/>
    <col min="7" max="7" width="15.44140625" style="8" customWidth="1"/>
    <col min="8" max="8" width="14" style="8" customWidth="1"/>
    <col min="9" max="9" width="13.5546875" style="4" customWidth="1"/>
    <col min="10" max="10" width="16" style="8" customWidth="1"/>
    <col min="11" max="11" width="16" style="4" customWidth="1"/>
    <col min="12" max="12" width="14.5546875" style="4" customWidth="1"/>
    <col min="13" max="13" width="19.33203125" style="8" customWidth="1"/>
    <col min="14" max="14" width="17.88671875" style="3" customWidth="1"/>
    <col min="15" max="15" width="13.109375" style="3" customWidth="1"/>
    <col min="16" max="16" width="18" style="10" customWidth="1"/>
    <col min="17" max="17" width="19.5546875" style="3" customWidth="1"/>
    <col min="18" max="18" width="31.33203125" style="3" customWidth="1"/>
    <col min="19" max="16384" width="9.109375" style="4"/>
  </cols>
  <sheetData>
    <row r="1" spans="1:18" ht="26.25" customHeight="1" thickBot="1" x14ac:dyDescent="0.3">
      <c r="A1" s="279" t="s">
        <v>78</v>
      </c>
      <c r="B1" s="279"/>
      <c r="C1" s="279"/>
      <c r="D1" s="279"/>
      <c r="E1" s="279"/>
      <c r="F1" s="279"/>
      <c r="G1" s="279"/>
      <c r="H1" s="279"/>
      <c r="I1" s="279"/>
      <c r="J1" s="279"/>
      <c r="K1" s="279"/>
      <c r="L1" s="279"/>
      <c r="M1" s="279"/>
      <c r="N1" s="279"/>
      <c r="O1" s="279"/>
      <c r="P1" s="279"/>
      <c r="Q1" s="279"/>
      <c r="R1" s="279"/>
    </row>
    <row r="2" spans="1:18" s="20" customFormat="1" ht="27" customHeight="1" thickBot="1" x14ac:dyDescent="0.4">
      <c r="B2" s="91" t="s">
        <v>68</v>
      </c>
      <c r="C2" s="341" t="s">
        <v>185</v>
      </c>
      <c r="D2" s="341"/>
      <c r="E2" s="341"/>
      <c r="F2" s="342"/>
      <c r="G2" s="68"/>
      <c r="H2" s="282" t="s">
        <v>69</v>
      </c>
      <c r="I2" s="283"/>
      <c r="J2" s="284"/>
      <c r="M2" s="282" t="s">
        <v>205</v>
      </c>
      <c r="N2" s="283"/>
      <c r="O2" s="284"/>
      <c r="P2" s="68"/>
      <c r="Q2" s="22"/>
      <c r="R2" s="22"/>
    </row>
    <row r="3" spans="1:18" s="20" customFormat="1" ht="27" customHeight="1" thickBot="1" x14ac:dyDescent="0.4">
      <c r="B3" s="92" t="s">
        <v>61</v>
      </c>
      <c r="C3" s="343" t="s">
        <v>186</v>
      </c>
      <c r="D3" s="343"/>
      <c r="E3" s="343"/>
      <c r="F3" s="344"/>
      <c r="G3" s="68"/>
      <c r="H3" s="97" t="s">
        <v>70</v>
      </c>
      <c r="I3" s="97" t="s">
        <v>71</v>
      </c>
      <c r="J3" s="98" t="s">
        <v>5</v>
      </c>
      <c r="M3" s="287" t="s">
        <v>124</v>
      </c>
      <c r="N3" s="288"/>
      <c r="O3" s="101">
        <f>(F5-D5)+1</f>
        <v>4</v>
      </c>
      <c r="P3" s="22"/>
      <c r="Q3" s="22"/>
    </row>
    <row r="4" spans="1:18" s="20" customFormat="1" ht="27" customHeight="1" thickBot="1" x14ac:dyDescent="0.4">
      <c r="B4" s="92" t="s">
        <v>62</v>
      </c>
      <c r="C4" s="94" t="s">
        <v>63</v>
      </c>
      <c r="D4" s="67" t="s">
        <v>76</v>
      </c>
      <c r="E4" s="94" t="s">
        <v>64</v>
      </c>
      <c r="F4" s="69" t="s">
        <v>77</v>
      </c>
      <c r="G4" s="70"/>
      <c r="H4" s="134">
        <v>121</v>
      </c>
      <c r="I4" s="155">
        <v>61</v>
      </c>
      <c r="J4" s="136">
        <f>H4+I4</f>
        <v>182</v>
      </c>
      <c r="M4" s="91" t="s">
        <v>22</v>
      </c>
      <c r="N4" s="91"/>
      <c r="O4" s="102">
        <f>COUNTA(B10:B55)</f>
        <v>46</v>
      </c>
      <c r="P4" s="22"/>
      <c r="Q4" s="22"/>
    </row>
    <row r="5" spans="1:18" s="20" customFormat="1" ht="27" customHeight="1" thickBot="1" x14ac:dyDescent="0.4">
      <c r="B5" s="93" t="s">
        <v>65</v>
      </c>
      <c r="C5" s="95" t="s">
        <v>66</v>
      </c>
      <c r="D5" s="66">
        <v>43303</v>
      </c>
      <c r="E5" s="96" t="s">
        <v>67</v>
      </c>
      <c r="F5" s="73">
        <v>43306</v>
      </c>
      <c r="G5" s="70"/>
      <c r="H5" s="289" t="s">
        <v>72</v>
      </c>
      <c r="I5" s="289"/>
      <c r="J5" s="289"/>
      <c r="M5" s="91" t="s">
        <v>75</v>
      </c>
      <c r="N5" s="91"/>
      <c r="O5" s="137">
        <f>O6/O3</f>
        <v>673.48619565217393</v>
      </c>
      <c r="P5" s="290" t="s">
        <v>138</v>
      </c>
      <c r="Q5" s="291"/>
    </row>
    <row r="6" spans="1:18" s="20" customFormat="1" ht="27" customHeight="1" thickBot="1" x14ac:dyDescent="0.35">
      <c r="B6" s="68"/>
      <c r="C6" s="71"/>
      <c r="E6" s="72"/>
      <c r="F6" s="70"/>
      <c r="G6" s="70"/>
      <c r="H6" s="292" t="s">
        <v>73</v>
      </c>
      <c r="I6" s="292"/>
      <c r="J6" s="292"/>
      <c r="M6" s="103" t="s">
        <v>123</v>
      </c>
      <c r="N6" s="103"/>
      <c r="O6" s="138">
        <f>P68/O4</f>
        <v>2693.9447826086957</v>
      </c>
      <c r="P6" s="290"/>
      <c r="Q6" s="291"/>
    </row>
    <row r="7" spans="1:18" s="20" customFormat="1" ht="24" customHeight="1" thickBot="1" x14ac:dyDescent="0.3">
      <c r="B7" s="293"/>
      <c r="C7" s="293"/>
      <c r="D7" s="293"/>
      <c r="G7" s="21"/>
      <c r="H7" s="21"/>
      <c r="J7" s="21"/>
      <c r="M7" s="21"/>
      <c r="N7" s="22"/>
      <c r="O7" s="22"/>
      <c r="P7" s="23"/>
      <c r="Q7" s="22"/>
      <c r="R7" s="22"/>
    </row>
    <row r="8" spans="1:18" s="11" customFormat="1" ht="24.75" customHeight="1" thickBot="1" x14ac:dyDescent="0.3">
      <c r="A8" s="99" t="s">
        <v>59</v>
      </c>
      <c r="B8" s="100">
        <f>COUNTA(B10:B55)</f>
        <v>46</v>
      </c>
      <c r="C8" s="100"/>
      <c r="D8" s="100"/>
      <c r="E8" s="100"/>
      <c r="F8" s="100"/>
      <c r="G8" s="153">
        <f>SUM(G10:G55)</f>
        <v>77857.798153846074</v>
      </c>
      <c r="H8" s="153">
        <f t="shared" ref="H8:P8" si="0">SUM(H10:H55)</f>
        <v>24475</v>
      </c>
      <c r="I8" s="153" t="s">
        <v>36</v>
      </c>
      <c r="J8" s="153">
        <f t="shared" si="0"/>
        <v>27830</v>
      </c>
      <c r="K8" s="153" t="s">
        <v>36</v>
      </c>
      <c r="L8" s="153">
        <f t="shared" si="0"/>
        <v>15433</v>
      </c>
      <c r="M8" s="153">
        <f t="shared" si="0"/>
        <v>11425</v>
      </c>
      <c r="N8" s="153">
        <f t="shared" si="0"/>
        <v>14858.460000000008</v>
      </c>
      <c r="O8" s="153">
        <f t="shared" si="0"/>
        <v>29900</v>
      </c>
      <c r="P8" s="157">
        <f t="shared" si="0"/>
        <v>0</v>
      </c>
    </row>
    <row r="9" spans="1:18" s="2" customFormat="1" ht="72.599999999999994" thickBot="1" x14ac:dyDescent="0.3">
      <c r="A9" s="191"/>
      <c r="B9" s="192" t="s">
        <v>80</v>
      </c>
      <c r="C9" s="192" t="s">
        <v>82</v>
      </c>
      <c r="D9" s="192" t="s">
        <v>97</v>
      </c>
      <c r="E9" s="192" t="s">
        <v>81</v>
      </c>
      <c r="F9" s="192" t="s">
        <v>125</v>
      </c>
      <c r="G9" s="193" t="s">
        <v>120</v>
      </c>
      <c r="H9" s="194" t="s">
        <v>126</v>
      </c>
      <c r="I9" s="192" t="s">
        <v>127</v>
      </c>
      <c r="J9" s="193" t="s">
        <v>128</v>
      </c>
      <c r="K9" s="192" t="s">
        <v>56</v>
      </c>
      <c r="L9" s="193" t="s">
        <v>129</v>
      </c>
      <c r="M9" s="195" t="s">
        <v>130</v>
      </c>
      <c r="N9" s="195" t="s">
        <v>122</v>
      </c>
      <c r="O9" s="192" t="s">
        <v>101</v>
      </c>
      <c r="P9" s="196" t="s">
        <v>131</v>
      </c>
      <c r="Q9" s="197" t="s">
        <v>182</v>
      </c>
    </row>
    <row r="10" spans="1:18" s="6" customFormat="1" ht="24.9" customHeight="1" x14ac:dyDescent="0.25">
      <c r="A10" s="182">
        <v>1</v>
      </c>
      <c r="B10" s="183" t="s">
        <v>92</v>
      </c>
      <c r="C10" s="182" t="s">
        <v>96</v>
      </c>
      <c r="D10" s="182" t="s">
        <v>98</v>
      </c>
      <c r="E10" s="182" t="s">
        <v>2</v>
      </c>
      <c r="F10" s="182">
        <v>13</v>
      </c>
      <c r="G10" s="184">
        <f>IF(ISERROR(VLOOKUP(F10,'DD List Data'!B$23:E$38,4,0)*$O$3),0,VLOOKUP(F10,'DD List Data'!B$23:E$38,4,0)*$O$3)</f>
        <v>2032.7185846153848</v>
      </c>
      <c r="H10" s="185">
        <v>850</v>
      </c>
      <c r="I10" s="182">
        <v>5</v>
      </c>
      <c r="J10" s="186">
        <f>I10*$H$4</f>
        <v>605</v>
      </c>
      <c r="K10" s="187">
        <f>0.75+0.75+4</f>
        <v>5.5</v>
      </c>
      <c r="L10" s="186">
        <f>$I$4*K10</f>
        <v>335.5</v>
      </c>
      <c r="M10" s="188">
        <v>250</v>
      </c>
      <c r="N10" s="188">
        <f>8.26+14.75+100+100+100</f>
        <v>323.01</v>
      </c>
      <c r="O10" s="185">
        <v>650</v>
      </c>
      <c r="P10" s="189">
        <v>0</v>
      </c>
      <c r="Q10" s="190"/>
    </row>
    <row r="11" spans="1:18" s="6" customFormat="1" ht="24.9" customHeight="1" x14ac:dyDescent="0.25">
      <c r="A11" s="5">
        <v>2</v>
      </c>
      <c r="B11" s="7" t="s">
        <v>93</v>
      </c>
      <c r="C11" s="5" t="s">
        <v>96</v>
      </c>
      <c r="D11" s="5" t="s">
        <v>98</v>
      </c>
      <c r="E11" s="5" t="s">
        <v>2</v>
      </c>
      <c r="F11" s="5">
        <v>13</v>
      </c>
      <c r="G11" s="125">
        <f>IF(ISERROR(VLOOKUP(F11,'DD List Data'!B$23:E$38,4,0)*$O$3),0,VLOOKUP(F11,'DD List Data'!B$23:E$38,4,0)*$O$3)</f>
        <v>2032.7185846153848</v>
      </c>
      <c r="H11" s="126">
        <v>475</v>
      </c>
      <c r="I11" s="5">
        <v>5</v>
      </c>
      <c r="J11" s="127">
        <f t="shared" ref="J11:J55" si="1">I11*$H$4</f>
        <v>605</v>
      </c>
      <c r="K11" s="151">
        <f>0.75+0.75+4</f>
        <v>5.5</v>
      </c>
      <c r="L11" s="127">
        <f t="shared" ref="L11:L55" si="2">$I$4*K11</f>
        <v>335.5</v>
      </c>
      <c r="M11" s="128">
        <v>230</v>
      </c>
      <c r="N11" s="128">
        <f t="shared" ref="N11:N55" si="3">8.26+14.75+100+100+100</f>
        <v>323.01</v>
      </c>
      <c r="O11" s="126">
        <v>650</v>
      </c>
      <c r="P11" s="129"/>
      <c r="Q11" s="178"/>
    </row>
    <row r="12" spans="1:18" s="6" customFormat="1" ht="24.9" customHeight="1" x14ac:dyDescent="0.25">
      <c r="A12" s="5">
        <v>3</v>
      </c>
      <c r="B12" s="7" t="s">
        <v>94</v>
      </c>
      <c r="C12" s="5" t="s">
        <v>96</v>
      </c>
      <c r="D12" s="5" t="s">
        <v>98</v>
      </c>
      <c r="E12" s="5" t="s">
        <v>2</v>
      </c>
      <c r="F12" s="5">
        <v>12</v>
      </c>
      <c r="G12" s="125">
        <f>IF(ISERROR(VLOOKUP(F12,'DD List Data'!B$23:E$38,4,0)*$O$3),0,VLOOKUP(F12,'DD List Data'!B$23:E$38,4,0)*$O$3)</f>
        <v>1709.3646923076922</v>
      </c>
      <c r="H12" s="126">
        <v>600</v>
      </c>
      <c r="I12" s="5">
        <v>5</v>
      </c>
      <c r="J12" s="127">
        <f t="shared" si="1"/>
        <v>605</v>
      </c>
      <c r="K12" s="151">
        <f t="shared" ref="K12:K55" si="4">0.75+0.75+4</f>
        <v>5.5</v>
      </c>
      <c r="L12" s="127">
        <f t="shared" si="2"/>
        <v>335.5</v>
      </c>
      <c r="M12" s="128">
        <v>195</v>
      </c>
      <c r="N12" s="128">
        <f t="shared" si="3"/>
        <v>323.01</v>
      </c>
      <c r="O12" s="126">
        <v>650</v>
      </c>
      <c r="P12" s="129"/>
      <c r="Q12" s="178"/>
    </row>
    <row r="13" spans="1:18" s="6" customFormat="1" ht="24.9" customHeight="1" x14ac:dyDescent="0.25">
      <c r="A13" s="5">
        <v>4</v>
      </c>
      <c r="B13" s="7" t="s">
        <v>95</v>
      </c>
      <c r="C13" s="5" t="s">
        <v>96</v>
      </c>
      <c r="D13" s="5" t="s">
        <v>98</v>
      </c>
      <c r="E13" s="5" t="s">
        <v>2</v>
      </c>
      <c r="F13" s="5">
        <v>12</v>
      </c>
      <c r="G13" s="125">
        <f>IF(ISERROR(VLOOKUP(F13,'DD List Data'!B$23:E$38,4,0)*$O$3),0,VLOOKUP(F13,'DD List Data'!B$23:E$38,4,0)*$O$3)</f>
        <v>1709.3646923076922</v>
      </c>
      <c r="H13" s="126">
        <v>350</v>
      </c>
      <c r="I13" s="5">
        <v>5</v>
      </c>
      <c r="J13" s="127">
        <f t="shared" si="1"/>
        <v>605</v>
      </c>
      <c r="K13" s="151">
        <f t="shared" si="4"/>
        <v>5.5</v>
      </c>
      <c r="L13" s="127">
        <f t="shared" si="2"/>
        <v>335.5</v>
      </c>
      <c r="M13" s="128">
        <v>250</v>
      </c>
      <c r="N13" s="128">
        <f t="shared" si="3"/>
        <v>323.01</v>
      </c>
      <c r="O13" s="126">
        <v>650</v>
      </c>
      <c r="P13" s="129"/>
      <c r="Q13" s="178"/>
    </row>
    <row r="14" spans="1:18" s="6" customFormat="1" ht="24.9" customHeight="1" x14ac:dyDescent="0.25">
      <c r="A14" s="5">
        <v>5</v>
      </c>
      <c r="B14" s="7" t="s">
        <v>92</v>
      </c>
      <c r="C14" s="5" t="s">
        <v>96</v>
      </c>
      <c r="D14" s="5" t="s">
        <v>98</v>
      </c>
      <c r="E14" s="5" t="s">
        <v>86</v>
      </c>
      <c r="F14" s="5">
        <v>11</v>
      </c>
      <c r="G14" s="125">
        <f>IF(ISERROR(VLOOKUP(F14,'DD List Data'!B$23:E$38,4,0)*$O$3),0,VLOOKUP(F14,'DD List Data'!B$23:E$38,4,0)*$O$3)</f>
        <v>1426.1489076923076</v>
      </c>
      <c r="H14" s="126">
        <v>350</v>
      </c>
      <c r="I14" s="5">
        <v>5</v>
      </c>
      <c r="J14" s="127">
        <f t="shared" si="1"/>
        <v>605</v>
      </c>
      <c r="K14" s="151">
        <f t="shared" si="4"/>
        <v>5.5</v>
      </c>
      <c r="L14" s="127">
        <f t="shared" si="2"/>
        <v>335.5</v>
      </c>
      <c r="M14" s="128">
        <v>250</v>
      </c>
      <c r="N14" s="128">
        <f t="shared" si="3"/>
        <v>323.01</v>
      </c>
      <c r="O14" s="126">
        <v>650</v>
      </c>
      <c r="P14" s="129"/>
      <c r="Q14" s="178"/>
    </row>
    <row r="15" spans="1:18" s="6" customFormat="1" ht="24.9" customHeight="1" x14ac:dyDescent="0.25">
      <c r="A15" s="5">
        <v>6</v>
      </c>
      <c r="B15" s="7" t="s">
        <v>93</v>
      </c>
      <c r="C15" s="5" t="s">
        <v>96</v>
      </c>
      <c r="D15" s="5" t="s">
        <v>98</v>
      </c>
      <c r="E15" s="5" t="s">
        <v>88</v>
      </c>
      <c r="F15" s="5">
        <v>10</v>
      </c>
      <c r="G15" s="125">
        <f>IF(ISERROR(VLOOKUP(F15,'DD List Data'!B$23:E$38,4,0)*$O$3),0,VLOOKUP(F15,'DD List Data'!B$23:E$38,4,0)*$O$3)</f>
        <v>1298.0352</v>
      </c>
      <c r="H15" s="126">
        <v>850</v>
      </c>
      <c r="I15" s="5">
        <v>5</v>
      </c>
      <c r="J15" s="127">
        <f t="shared" si="1"/>
        <v>605</v>
      </c>
      <c r="K15" s="151">
        <f t="shared" si="4"/>
        <v>5.5</v>
      </c>
      <c r="L15" s="127">
        <f t="shared" si="2"/>
        <v>335.5</v>
      </c>
      <c r="M15" s="128">
        <v>250</v>
      </c>
      <c r="N15" s="128">
        <f t="shared" si="3"/>
        <v>323.01</v>
      </c>
      <c r="O15" s="126">
        <v>650</v>
      </c>
      <c r="P15" s="129"/>
      <c r="Q15" s="178"/>
    </row>
    <row r="16" spans="1:18" s="6" customFormat="1" ht="24.9" customHeight="1" x14ac:dyDescent="0.25">
      <c r="A16" s="5">
        <v>7</v>
      </c>
      <c r="B16" s="7" t="s">
        <v>94</v>
      </c>
      <c r="C16" s="5" t="s">
        <v>96</v>
      </c>
      <c r="D16" s="5" t="s">
        <v>98</v>
      </c>
      <c r="E16" s="5" t="s">
        <v>86</v>
      </c>
      <c r="F16" s="5">
        <v>5</v>
      </c>
      <c r="G16" s="125">
        <f>IF(ISERROR(VLOOKUP(F16,'DD List Data'!B$23:E$38,4,0)*$O$3),0,VLOOKUP(F16,'DD List Data'!B$23:E$38,4,0)*$O$3)</f>
        <v>777.92150769230761</v>
      </c>
      <c r="H16" s="126">
        <v>475</v>
      </c>
      <c r="I16" s="5">
        <v>5</v>
      </c>
      <c r="J16" s="127">
        <f t="shared" si="1"/>
        <v>605</v>
      </c>
      <c r="K16" s="151">
        <f t="shared" si="4"/>
        <v>5.5</v>
      </c>
      <c r="L16" s="127">
        <f t="shared" si="2"/>
        <v>335.5</v>
      </c>
      <c r="M16" s="128">
        <v>250</v>
      </c>
      <c r="N16" s="128">
        <f t="shared" si="3"/>
        <v>323.01</v>
      </c>
      <c r="O16" s="126">
        <v>650</v>
      </c>
      <c r="P16" s="129"/>
      <c r="Q16" s="178"/>
    </row>
    <row r="17" spans="1:17" s="6" customFormat="1" ht="24.9" customHeight="1" x14ac:dyDescent="0.25">
      <c r="A17" s="5">
        <v>8</v>
      </c>
      <c r="B17" s="7" t="s">
        <v>95</v>
      </c>
      <c r="C17" s="5" t="s">
        <v>96</v>
      </c>
      <c r="D17" s="5" t="s">
        <v>98</v>
      </c>
      <c r="E17" s="5" t="s">
        <v>89</v>
      </c>
      <c r="F17" s="5">
        <v>5</v>
      </c>
      <c r="G17" s="125">
        <f>IF(ISERROR(VLOOKUP(F17,'DD List Data'!B$23:E$38,4,0)*$O$3),0,VLOOKUP(F17,'DD List Data'!B$23:E$38,4,0)*$O$3)</f>
        <v>777.92150769230761</v>
      </c>
      <c r="H17" s="126">
        <v>600</v>
      </c>
      <c r="I17" s="5">
        <v>5</v>
      </c>
      <c r="J17" s="127">
        <f t="shared" si="1"/>
        <v>605</v>
      </c>
      <c r="K17" s="151">
        <f t="shared" si="4"/>
        <v>5.5</v>
      </c>
      <c r="L17" s="127">
        <f t="shared" si="2"/>
        <v>335.5</v>
      </c>
      <c r="M17" s="128">
        <v>250</v>
      </c>
      <c r="N17" s="128">
        <f t="shared" si="3"/>
        <v>323.01</v>
      </c>
      <c r="O17" s="126">
        <v>650</v>
      </c>
      <c r="P17" s="129"/>
      <c r="Q17" s="178"/>
    </row>
    <row r="18" spans="1:17" s="6" customFormat="1" ht="24.9" customHeight="1" x14ac:dyDescent="0.25">
      <c r="A18" s="5">
        <v>9</v>
      </c>
      <c r="B18" s="7" t="s">
        <v>92</v>
      </c>
      <c r="C18" s="5" t="s">
        <v>96</v>
      </c>
      <c r="D18" s="5" t="s">
        <v>98</v>
      </c>
      <c r="E18" s="5" t="s">
        <v>90</v>
      </c>
      <c r="F18" s="5">
        <v>5</v>
      </c>
      <c r="G18" s="125">
        <f>IF(ISERROR(VLOOKUP(F18,'DD List Data'!B$23:E$38,4,0)*$O$3),0,VLOOKUP(F18,'DD List Data'!B$23:E$38,4,0)*$O$3)</f>
        <v>777.92150769230761</v>
      </c>
      <c r="H18" s="126">
        <v>350</v>
      </c>
      <c r="I18" s="5">
        <v>5</v>
      </c>
      <c r="J18" s="127">
        <f t="shared" si="1"/>
        <v>605</v>
      </c>
      <c r="K18" s="151">
        <f t="shared" si="4"/>
        <v>5.5</v>
      </c>
      <c r="L18" s="127">
        <f t="shared" si="2"/>
        <v>335.5</v>
      </c>
      <c r="M18" s="128">
        <v>250</v>
      </c>
      <c r="N18" s="128">
        <f t="shared" si="3"/>
        <v>323.01</v>
      </c>
      <c r="O18" s="126">
        <v>650</v>
      </c>
      <c r="P18" s="129"/>
      <c r="Q18" s="178"/>
    </row>
    <row r="19" spans="1:17" s="6" customFormat="1" ht="24.9" customHeight="1" x14ac:dyDescent="0.25">
      <c r="A19" s="5">
        <v>10</v>
      </c>
      <c r="B19" s="7" t="s">
        <v>93</v>
      </c>
      <c r="C19" s="5" t="s">
        <v>96</v>
      </c>
      <c r="D19" s="5" t="s">
        <v>98</v>
      </c>
      <c r="E19" s="5" t="s">
        <v>2</v>
      </c>
      <c r="F19" s="5">
        <v>5</v>
      </c>
      <c r="G19" s="125">
        <f>IF(ISERROR(VLOOKUP(F19,'DD List Data'!B$23:E$38,4,0)*$O$3),0,VLOOKUP(F19,'DD List Data'!B$23:E$38,4,0)*$O$3)</f>
        <v>777.92150769230761</v>
      </c>
      <c r="H19" s="126">
        <v>350</v>
      </c>
      <c r="I19" s="5">
        <v>5</v>
      </c>
      <c r="J19" s="127">
        <f t="shared" si="1"/>
        <v>605</v>
      </c>
      <c r="K19" s="151">
        <f t="shared" si="4"/>
        <v>5.5</v>
      </c>
      <c r="L19" s="127">
        <f t="shared" si="2"/>
        <v>335.5</v>
      </c>
      <c r="M19" s="128">
        <v>250</v>
      </c>
      <c r="N19" s="128">
        <f t="shared" si="3"/>
        <v>323.01</v>
      </c>
      <c r="O19" s="126">
        <v>650</v>
      </c>
      <c r="P19" s="129"/>
      <c r="Q19" s="178"/>
    </row>
    <row r="20" spans="1:17" s="6" customFormat="1" ht="24.9" customHeight="1" x14ac:dyDescent="0.25">
      <c r="A20" s="5">
        <v>11</v>
      </c>
      <c r="B20" s="7" t="s">
        <v>94</v>
      </c>
      <c r="C20" s="5" t="s">
        <v>96</v>
      </c>
      <c r="D20" s="5" t="s">
        <v>98</v>
      </c>
      <c r="E20" s="5" t="s">
        <v>2</v>
      </c>
      <c r="F20" s="5">
        <v>13</v>
      </c>
      <c r="G20" s="125">
        <f>IF(ISERROR(VLOOKUP(F20,'DD List Data'!B$23:E$38,4,0)*$O$3),0,VLOOKUP(F20,'DD List Data'!B$23:E$38,4,0)*$O$3)</f>
        <v>2032.7185846153848</v>
      </c>
      <c r="H20" s="126">
        <v>850</v>
      </c>
      <c r="I20" s="5">
        <v>5</v>
      </c>
      <c r="J20" s="127">
        <f t="shared" si="1"/>
        <v>605</v>
      </c>
      <c r="K20" s="151">
        <f t="shared" si="4"/>
        <v>5.5</v>
      </c>
      <c r="L20" s="127">
        <f t="shared" si="2"/>
        <v>335.5</v>
      </c>
      <c r="M20" s="128">
        <v>250</v>
      </c>
      <c r="N20" s="128">
        <f t="shared" si="3"/>
        <v>323.01</v>
      </c>
      <c r="O20" s="126">
        <v>650</v>
      </c>
      <c r="P20" s="129"/>
      <c r="Q20" s="178"/>
    </row>
    <row r="21" spans="1:17" s="6" customFormat="1" ht="24.9" customHeight="1" x14ac:dyDescent="0.25">
      <c r="A21" s="5">
        <v>12</v>
      </c>
      <c r="B21" s="7" t="s">
        <v>95</v>
      </c>
      <c r="C21" s="5" t="s">
        <v>96</v>
      </c>
      <c r="D21" s="5" t="s">
        <v>98</v>
      </c>
      <c r="E21" s="5" t="s">
        <v>2</v>
      </c>
      <c r="F21" s="5">
        <v>14</v>
      </c>
      <c r="G21" s="125">
        <f>IF(ISERROR(VLOOKUP(F21,'DD List Data'!B$23:E$38,4,0)*$O$3),0,VLOOKUP(F21,'DD List Data'!B$23:E$38,4,0)*$O$3)</f>
        <v>2402.0459076923075</v>
      </c>
      <c r="H21" s="126">
        <v>475</v>
      </c>
      <c r="I21" s="5">
        <v>5</v>
      </c>
      <c r="J21" s="127">
        <f t="shared" si="1"/>
        <v>605</v>
      </c>
      <c r="K21" s="151">
        <f t="shared" si="4"/>
        <v>5.5</v>
      </c>
      <c r="L21" s="127">
        <f t="shared" si="2"/>
        <v>335.5</v>
      </c>
      <c r="M21" s="128">
        <v>250</v>
      </c>
      <c r="N21" s="128">
        <f t="shared" si="3"/>
        <v>323.01</v>
      </c>
      <c r="O21" s="126">
        <v>650</v>
      </c>
      <c r="P21" s="129"/>
      <c r="Q21" s="178"/>
    </row>
    <row r="22" spans="1:17" s="6" customFormat="1" ht="24.9" customHeight="1" x14ac:dyDescent="0.25">
      <c r="A22" s="5">
        <v>13</v>
      </c>
      <c r="B22" s="7" t="s">
        <v>92</v>
      </c>
      <c r="C22" s="5" t="s">
        <v>96</v>
      </c>
      <c r="D22" s="5" t="s">
        <v>98</v>
      </c>
      <c r="E22" s="5" t="s">
        <v>2</v>
      </c>
      <c r="F22" s="5">
        <v>14</v>
      </c>
      <c r="G22" s="125">
        <f>IF(ISERROR(VLOOKUP(F22,'DD List Data'!B$23:E$38,4,0)*$O$3),0,VLOOKUP(F22,'DD List Data'!B$23:E$38,4,0)*$O$3)</f>
        <v>2402.0459076923075</v>
      </c>
      <c r="H22" s="126">
        <v>600</v>
      </c>
      <c r="I22" s="5">
        <v>5</v>
      </c>
      <c r="J22" s="127">
        <f t="shared" si="1"/>
        <v>605</v>
      </c>
      <c r="K22" s="151">
        <f t="shared" si="4"/>
        <v>5.5</v>
      </c>
      <c r="L22" s="127">
        <f t="shared" si="2"/>
        <v>335.5</v>
      </c>
      <c r="M22" s="128">
        <v>250</v>
      </c>
      <c r="N22" s="128">
        <f t="shared" si="3"/>
        <v>323.01</v>
      </c>
      <c r="O22" s="126">
        <v>650</v>
      </c>
      <c r="P22" s="129"/>
      <c r="Q22" s="178"/>
    </row>
    <row r="23" spans="1:17" s="6" customFormat="1" ht="24.9" customHeight="1" x14ac:dyDescent="0.25">
      <c r="A23" s="5">
        <v>14</v>
      </c>
      <c r="B23" s="7" t="s">
        <v>93</v>
      </c>
      <c r="C23" s="5" t="s">
        <v>96</v>
      </c>
      <c r="D23" s="5" t="s">
        <v>98</v>
      </c>
      <c r="E23" s="5" t="s">
        <v>2</v>
      </c>
      <c r="F23" s="5">
        <v>14</v>
      </c>
      <c r="G23" s="125">
        <f>IF(ISERROR(VLOOKUP(F23,'DD List Data'!B$23:E$38,4,0)*$O$3),0,VLOOKUP(F23,'DD List Data'!B$23:E$38,4,0)*$O$3)</f>
        <v>2402.0459076923075</v>
      </c>
      <c r="H23" s="126">
        <v>350</v>
      </c>
      <c r="I23" s="5">
        <v>5</v>
      </c>
      <c r="J23" s="127">
        <f t="shared" si="1"/>
        <v>605</v>
      </c>
      <c r="K23" s="151">
        <f t="shared" si="4"/>
        <v>5.5</v>
      </c>
      <c r="L23" s="127">
        <f t="shared" si="2"/>
        <v>335.5</v>
      </c>
      <c r="M23" s="128">
        <v>250</v>
      </c>
      <c r="N23" s="128">
        <f t="shared" si="3"/>
        <v>323.01</v>
      </c>
      <c r="O23" s="126">
        <v>650</v>
      </c>
      <c r="P23" s="129"/>
      <c r="Q23" s="178"/>
    </row>
    <row r="24" spans="1:17" s="6" customFormat="1" ht="24.9" customHeight="1" x14ac:dyDescent="0.25">
      <c r="A24" s="5">
        <v>15</v>
      </c>
      <c r="B24" s="7" t="s">
        <v>94</v>
      </c>
      <c r="C24" s="5" t="s">
        <v>96</v>
      </c>
      <c r="D24" s="5" t="s">
        <v>98</v>
      </c>
      <c r="E24" s="5" t="s">
        <v>2</v>
      </c>
      <c r="F24" s="5">
        <v>14</v>
      </c>
      <c r="G24" s="125">
        <f>IF(ISERROR(VLOOKUP(F24,'DD List Data'!B$23:E$38,4,0)*$O$3),0,VLOOKUP(F24,'DD List Data'!B$23:E$38,4,0)*$O$3)</f>
        <v>2402.0459076923075</v>
      </c>
      <c r="H24" s="126">
        <v>350</v>
      </c>
      <c r="I24" s="5">
        <v>5</v>
      </c>
      <c r="J24" s="127">
        <f t="shared" si="1"/>
        <v>605</v>
      </c>
      <c r="K24" s="151">
        <f t="shared" si="4"/>
        <v>5.5</v>
      </c>
      <c r="L24" s="127">
        <f t="shared" si="2"/>
        <v>335.5</v>
      </c>
      <c r="M24" s="128">
        <v>250</v>
      </c>
      <c r="N24" s="128">
        <f t="shared" si="3"/>
        <v>323.01</v>
      </c>
      <c r="O24" s="126">
        <v>650</v>
      </c>
      <c r="P24" s="129"/>
      <c r="Q24" s="178"/>
    </row>
    <row r="25" spans="1:17" s="6" customFormat="1" ht="24.9" customHeight="1" x14ac:dyDescent="0.25">
      <c r="A25" s="5">
        <v>16</v>
      </c>
      <c r="B25" s="7" t="s">
        <v>95</v>
      </c>
      <c r="C25" s="5" t="s">
        <v>96</v>
      </c>
      <c r="D25" s="5" t="s">
        <v>98</v>
      </c>
      <c r="E25" s="5" t="s">
        <v>2</v>
      </c>
      <c r="F25" s="5">
        <v>13</v>
      </c>
      <c r="G25" s="125">
        <f>IF(ISERROR(VLOOKUP(F25,'DD List Data'!B$23:E$38,4,0)*$O$3),0,VLOOKUP(F25,'DD List Data'!B$23:E$38,4,0)*$O$3)</f>
        <v>2032.7185846153848</v>
      </c>
      <c r="H25" s="126">
        <v>850</v>
      </c>
      <c r="I25" s="5">
        <v>5</v>
      </c>
      <c r="J25" s="127">
        <f t="shared" si="1"/>
        <v>605</v>
      </c>
      <c r="K25" s="151">
        <f t="shared" si="4"/>
        <v>5.5</v>
      </c>
      <c r="L25" s="127">
        <f t="shared" si="2"/>
        <v>335.5</v>
      </c>
      <c r="M25" s="128">
        <v>250</v>
      </c>
      <c r="N25" s="128">
        <f t="shared" si="3"/>
        <v>323.01</v>
      </c>
      <c r="O25" s="126">
        <v>650</v>
      </c>
      <c r="P25" s="129"/>
      <c r="Q25" s="178"/>
    </row>
    <row r="26" spans="1:17" s="6" customFormat="1" ht="24.9" customHeight="1" x14ac:dyDescent="0.25">
      <c r="A26" s="5">
        <v>17</v>
      </c>
      <c r="B26" s="7" t="s">
        <v>92</v>
      </c>
      <c r="C26" s="5" t="s">
        <v>96</v>
      </c>
      <c r="D26" s="5" t="s">
        <v>98</v>
      </c>
      <c r="E26" s="5" t="s">
        <v>2</v>
      </c>
      <c r="F26" s="5">
        <v>13</v>
      </c>
      <c r="G26" s="125">
        <f>IF(ISERROR(VLOOKUP(F26,'DD List Data'!B$23:E$38,4,0)*$O$3),0,VLOOKUP(F26,'DD List Data'!B$23:E$38,4,0)*$O$3)</f>
        <v>2032.7185846153848</v>
      </c>
      <c r="H26" s="126">
        <v>475</v>
      </c>
      <c r="I26" s="5">
        <v>5</v>
      </c>
      <c r="J26" s="127">
        <f t="shared" si="1"/>
        <v>605</v>
      </c>
      <c r="K26" s="151">
        <f t="shared" si="4"/>
        <v>5.5</v>
      </c>
      <c r="L26" s="127">
        <f t="shared" si="2"/>
        <v>335.5</v>
      </c>
      <c r="M26" s="128">
        <v>250</v>
      </c>
      <c r="N26" s="128">
        <f t="shared" si="3"/>
        <v>323.01</v>
      </c>
      <c r="O26" s="126">
        <v>650</v>
      </c>
      <c r="P26" s="129"/>
      <c r="Q26" s="178"/>
    </row>
    <row r="27" spans="1:17" s="6" customFormat="1" ht="24.9" customHeight="1" x14ac:dyDescent="0.25">
      <c r="A27" s="5">
        <v>18</v>
      </c>
      <c r="B27" s="7" t="s">
        <v>93</v>
      </c>
      <c r="C27" s="5" t="s">
        <v>96</v>
      </c>
      <c r="D27" s="5" t="s">
        <v>98</v>
      </c>
      <c r="E27" s="5" t="s">
        <v>2</v>
      </c>
      <c r="F27" s="5">
        <v>13</v>
      </c>
      <c r="G27" s="125">
        <f>IF(ISERROR(VLOOKUP(F27,'DD List Data'!B$23:E$38,4,0)*$O$3),0,VLOOKUP(F27,'DD List Data'!B$23:E$38,4,0)*$O$3)</f>
        <v>2032.7185846153848</v>
      </c>
      <c r="H27" s="126">
        <v>600</v>
      </c>
      <c r="I27" s="5">
        <v>5</v>
      </c>
      <c r="J27" s="127">
        <f t="shared" si="1"/>
        <v>605</v>
      </c>
      <c r="K27" s="151">
        <f t="shared" si="4"/>
        <v>5.5</v>
      </c>
      <c r="L27" s="127">
        <f t="shared" si="2"/>
        <v>335.5</v>
      </c>
      <c r="M27" s="128">
        <v>250</v>
      </c>
      <c r="N27" s="128">
        <f t="shared" si="3"/>
        <v>323.01</v>
      </c>
      <c r="O27" s="126">
        <v>650</v>
      </c>
      <c r="P27" s="129"/>
      <c r="Q27" s="178"/>
    </row>
    <row r="28" spans="1:17" s="6" customFormat="1" ht="24.9" customHeight="1" x14ac:dyDescent="0.25">
      <c r="A28" s="5">
        <v>19</v>
      </c>
      <c r="B28" s="7" t="s">
        <v>94</v>
      </c>
      <c r="C28" s="5" t="s">
        <v>96</v>
      </c>
      <c r="D28" s="5" t="s">
        <v>98</v>
      </c>
      <c r="E28" s="5" t="s">
        <v>2</v>
      </c>
      <c r="F28" s="5">
        <v>13</v>
      </c>
      <c r="G28" s="125">
        <f>IF(ISERROR(VLOOKUP(F28,'DD List Data'!B$23:E$38,4,0)*$O$3),0,VLOOKUP(F28,'DD List Data'!B$23:E$38,4,0)*$O$3)</f>
        <v>2032.7185846153848</v>
      </c>
      <c r="H28" s="126">
        <v>350</v>
      </c>
      <c r="I28" s="5">
        <v>5</v>
      </c>
      <c r="J28" s="127">
        <f t="shared" si="1"/>
        <v>605</v>
      </c>
      <c r="K28" s="151">
        <f t="shared" si="4"/>
        <v>5.5</v>
      </c>
      <c r="L28" s="127">
        <f t="shared" si="2"/>
        <v>335.5</v>
      </c>
      <c r="M28" s="128">
        <v>250</v>
      </c>
      <c r="N28" s="128">
        <f t="shared" si="3"/>
        <v>323.01</v>
      </c>
      <c r="O28" s="126">
        <v>650</v>
      </c>
      <c r="P28" s="129"/>
      <c r="Q28" s="178"/>
    </row>
    <row r="29" spans="1:17" s="6" customFormat="1" ht="24.9" customHeight="1" x14ac:dyDescent="0.25">
      <c r="A29" s="5">
        <v>20</v>
      </c>
      <c r="B29" s="7" t="s">
        <v>95</v>
      </c>
      <c r="C29" s="5" t="s">
        <v>96</v>
      </c>
      <c r="D29" s="5" t="s">
        <v>98</v>
      </c>
      <c r="E29" s="5" t="s">
        <v>2</v>
      </c>
      <c r="F29" s="5">
        <v>12</v>
      </c>
      <c r="G29" s="125">
        <f>IF(ISERROR(VLOOKUP(F29,'DD List Data'!B$23:E$38,4,0)*$O$3),0,VLOOKUP(F29,'DD List Data'!B$23:E$38,4,0)*$O$3)</f>
        <v>1709.3646923076922</v>
      </c>
      <c r="H29" s="126">
        <v>350</v>
      </c>
      <c r="I29" s="5">
        <v>5</v>
      </c>
      <c r="J29" s="127">
        <f t="shared" si="1"/>
        <v>605</v>
      </c>
      <c r="K29" s="151">
        <f t="shared" si="4"/>
        <v>5.5</v>
      </c>
      <c r="L29" s="127">
        <f t="shared" si="2"/>
        <v>335.5</v>
      </c>
      <c r="M29" s="128">
        <v>250</v>
      </c>
      <c r="N29" s="128">
        <f t="shared" si="3"/>
        <v>323.01</v>
      </c>
      <c r="O29" s="126">
        <v>650</v>
      </c>
      <c r="P29" s="129"/>
      <c r="Q29" s="178"/>
    </row>
    <row r="30" spans="1:17" s="6" customFormat="1" ht="24.9" customHeight="1" x14ac:dyDescent="0.25">
      <c r="A30" s="5">
        <v>21</v>
      </c>
      <c r="B30" s="7" t="s">
        <v>92</v>
      </c>
      <c r="C30" s="5" t="s">
        <v>96</v>
      </c>
      <c r="D30" s="5" t="s">
        <v>98</v>
      </c>
      <c r="E30" s="5" t="s">
        <v>2</v>
      </c>
      <c r="F30" s="5">
        <v>12</v>
      </c>
      <c r="G30" s="125">
        <f>IF(ISERROR(VLOOKUP(F30,'DD List Data'!B$23:E$38,4,0)*$O$3),0,VLOOKUP(F30,'DD List Data'!B$23:E$38,4,0)*$O$3)</f>
        <v>1709.3646923076922</v>
      </c>
      <c r="H30" s="126">
        <v>850</v>
      </c>
      <c r="I30" s="5">
        <v>5</v>
      </c>
      <c r="J30" s="127">
        <f t="shared" si="1"/>
        <v>605</v>
      </c>
      <c r="K30" s="151">
        <f t="shared" si="4"/>
        <v>5.5</v>
      </c>
      <c r="L30" s="127">
        <f t="shared" si="2"/>
        <v>335.5</v>
      </c>
      <c r="M30" s="128">
        <v>250</v>
      </c>
      <c r="N30" s="128">
        <f t="shared" si="3"/>
        <v>323.01</v>
      </c>
      <c r="O30" s="126">
        <v>650</v>
      </c>
      <c r="P30" s="129"/>
      <c r="Q30" s="178"/>
    </row>
    <row r="31" spans="1:17" s="6" customFormat="1" ht="24.9" customHeight="1" x14ac:dyDescent="0.25">
      <c r="A31" s="5">
        <v>22</v>
      </c>
      <c r="B31" s="7" t="s">
        <v>93</v>
      </c>
      <c r="C31" s="5" t="s">
        <v>96</v>
      </c>
      <c r="D31" s="5" t="s">
        <v>98</v>
      </c>
      <c r="E31" s="5" t="s">
        <v>2</v>
      </c>
      <c r="F31" s="5">
        <v>12</v>
      </c>
      <c r="G31" s="125">
        <f>IF(ISERROR(VLOOKUP(F31,'DD List Data'!B$23:E$38,4,0)*$O$3),0,VLOOKUP(F31,'DD List Data'!B$23:E$38,4,0)*$O$3)</f>
        <v>1709.3646923076922</v>
      </c>
      <c r="H31" s="126">
        <v>475</v>
      </c>
      <c r="I31" s="5">
        <v>5</v>
      </c>
      <c r="J31" s="127">
        <f t="shared" si="1"/>
        <v>605</v>
      </c>
      <c r="K31" s="151">
        <f t="shared" si="4"/>
        <v>5.5</v>
      </c>
      <c r="L31" s="127">
        <f t="shared" si="2"/>
        <v>335.5</v>
      </c>
      <c r="M31" s="128">
        <v>250</v>
      </c>
      <c r="N31" s="128">
        <f t="shared" si="3"/>
        <v>323.01</v>
      </c>
      <c r="O31" s="126">
        <v>650</v>
      </c>
      <c r="P31" s="129"/>
      <c r="Q31" s="178"/>
    </row>
    <row r="32" spans="1:17" s="6" customFormat="1" ht="24.9" customHeight="1" x14ac:dyDescent="0.25">
      <c r="A32" s="5">
        <v>23</v>
      </c>
      <c r="B32" s="7" t="s">
        <v>94</v>
      </c>
      <c r="C32" s="5" t="s">
        <v>96</v>
      </c>
      <c r="D32" s="5" t="s">
        <v>98</v>
      </c>
      <c r="E32" s="5" t="s">
        <v>2</v>
      </c>
      <c r="F32" s="5">
        <v>12</v>
      </c>
      <c r="G32" s="125">
        <f>IF(ISERROR(VLOOKUP(F32,'DD List Data'!B$23:E$38,4,0)*$O$3),0,VLOOKUP(F32,'DD List Data'!B$23:E$38,4,0)*$O$3)</f>
        <v>1709.3646923076922</v>
      </c>
      <c r="H32" s="126">
        <v>600</v>
      </c>
      <c r="I32" s="5">
        <v>5</v>
      </c>
      <c r="J32" s="127">
        <f t="shared" si="1"/>
        <v>605</v>
      </c>
      <c r="K32" s="151">
        <f t="shared" si="4"/>
        <v>5.5</v>
      </c>
      <c r="L32" s="127">
        <f t="shared" si="2"/>
        <v>335.5</v>
      </c>
      <c r="M32" s="128">
        <v>250</v>
      </c>
      <c r="N32" s="128">
        <f t="shared" si="3"/>
        <v>323.01</v>
      </c>
      <c r="O32" s="126">
        <v>650</v>
      </c>
      <c r="P32" s="129"/>
      <c r="Q32" s="178"/>
    </row>
    <row r="33" spans="1:17" s="6" customFormat="1" ht="24.9" customHeight="1" x14ac:dyDescent="0.25">
      <c r="A33" s="5">
        <v>24</v>
      </c>
      <c r="B33" s="7" t="s">
        <v>95</v>
      </c>
      <c r="C33" s="5" t="s">
        <v>96</v>
      </c>
      <c r="D33" s="5" t="s">
        <v>98</v>
      </c>
      <c r="E33" s="5" t="s">
        <v>2</v>
      </c>
      <c r="F33" s="5">
        <v>12</v>
      </c>
      <c r="G33" s="125">
        <f>IF(ISERROR(VLOOKUP(F33,'DD List Data'!B$23:E$38,4,0)*$O$3),0,VLOOKUP(F33,'DD List Data'!B$23:E$38,4,0)*$O$3)</f>
        <v>1709.3646923076922</v>
      </c>
      <c r="H33" s="126">
        <v>350</v>
      </c>
      <c r="I33" s="5">
        <v>5</v>
      </c>
      <c r="J33" s="127">
        <f t="shared" si="1"/>
        <v>605</v>
      </c>
      <c r="K33" s="151">
        <f t="shared" si="4"/>
        <v>5.5</v>
      </c>
      <c r="L33" s="127">
        <f t="shared" si="2"/>
        <v>335.5</v>
      </c>
      <c r="M33" s="128">
        <v>250</v>
      </c>
      <c r="N33" s="128">
        <f t="shared" si="3"/>
        <v>323.01</v>
      </c>
      <c r="O33" s="126">
        <v>650</v>
      </c>
      <c r="P33" s="129"/>
      <c r="Q33" s="178"/>
    </row>
    <row r="34" spans="1:17" s="6" customFormat="1" ht="24.9" customHeight="1" x14ac:dyDescent="0.25">
      <c r="A34" s="5">
        <v>25</v>
      </c>
      <c r="B34" s="7" t="s">
        <v>92</v>
      </c>
      <c r="C34" s="5" t="s">
        <v>96</v>
      </c>
      <c r="D34" s="5" t="s">
        <v>98</v>
      </c>
      <c r="E34" s="5" t="s">
        <v>2</v>
      </c>
      <c r="F34" s="5">
        <v>12</v>
      </c>
      <c r="G34" s="125">
        <f>IF(ISERROR(VLOOKUP(F34,'DD List Data'!B$23:E$38,4,0)*$O$3),0,VLOOKUP(F34,'DD List Data'!B$23:E$38,4,0)*$O$3)</f>
        <v>1709.3646923076922</v>
      </c>
      <c r="H34" s="126">
        <v>350</v>
      </c>
      <c r="I34" s="5">
        <v>5</v>
      </c>
      <c r="J34" s="127">
        <f t="shared" si="1"/>
        <v>605</v>
      </c>
      <c r="K34" s="151">
        <f t="shared" si="4"/>
        <v>5.5</v>
      </c>
      <c r="L34" s="127">
        <f t="shared" si="2"/>
        <v>335.5</v>
      </c>
      <c r="M34" s="128">
        <v>250</v>
      </c>
      <c r="N34" s="128">
        <f t="shared" si="3"/>
        <v>323.01</v>
      </c>
      <c r="O34" s="126">
        <v>650</v>
      </c>
      <c r="P34" s="130"/>
      <c r="Q34" s="178"/>
    </row>
    <row r="35" spans="1:17" s="6" customFormat="1" ht="24.9" customHeight="1" x14ac:dyDescent="0.25">
      <c r="A35" s="5">
        <v>26</v>
      </c>
      <c r="B35" s="7" t="s">
        <v>93</v>
      </c>
      <c r="C35" s="5" t="s">
        <v>96</v>
      </c>
      <c r="D35" s="5" t="s">
        <v>98</v>
      </c>
      <c r="E35" s="5" t="s">
        <v>2</v>
      </c>
      <c r="F35" s="5">
        <v>12</v>
      </c>
      <c r="G35" s="125">
        <f>IF(ISERROR(VLOOKUP(F35,'DD List Data'!B$23:E$38,4,0)*$O$3),0,VLOOKUP(F35,'DD List Data'!B$23:E$38,4,0)*$O$3)</f>
        <v>1709.3646923076922</v>
      </c>
      <c r="H35" s="126">
        <v>850</v>
      </c>
      <c r="I35" s="5">
        <v>5</v>
      </c>
      <c r="J35" s="127">
        <f t="shared" si="1"/>
        <v>605</v>
      </c>
      <c r="K35" s="151">
        <f t="shared" si="4"/>
        <v>5.5</v>
      </c>
      <c r="L35" s="127">
        <f t="shared" si="2"/>
        <v>335.5</v>
      </c>
      <c r="M35" s="128">
        <v>250</v>
      </c>
      <c r="N35" s="128">
        <f t="shared" si="3"/>
        <v>323.01</v>
      </c>
      <c r="O35" s="126">
        <v>650</v>
      </c>
      <c r="P35" s="130"/>
      <c r="Q35" s="178"/>
    </row>
    <row r="36" spans="1:17" s="6" customFormat="1" ht="24.9" customHeight="1" x14ac:dyDescent="0.25">
      <c r="A36" s="5">
        <v>27</v>
      </c>
      <c r="B36" s="7" t="s">
        <v>94</v>
      </c>
      <c r="C36" s="5" t="s">
        <v>96</v>
      </c>
      <c r="D36" s="5" t="s">
        <v>98</v>
      </c>
      <c r="E36" s="5" t="s">
        <v>2</v>
      </c>
      <c r="F36" s="5">
        <v>12</v>
      </c>
      <c r="G36" s="125">
        <f>IF(ISERROR(VLOOKUP(F36,'DD List Data'!B$23:E$38,4,0)*$O$3),0,VLOOKUP(F36,'DD List Data'!B$23:E$38,4,0)*$O$3)</f>
        <v>1709.3646923076922</v>
      </c>
      <c r="H36" s="126">
        <v>475</v>
      </c>
      <c r="I36" s="5">
        <v>5</v>
      </c>
      <c r="J36" s="127">
        <f t="shared" si="1"/>
        <v>605</v>
      </c>
      <c r="K36" s="151">
        <f t="shared" si="4"/>
        <v>5.5</v>
      </c>
      <c r="L36" s="127">
        <f t="shared" si="2"/>
        <v>335.5</v>
      </c>
      <c r="M36" s="128">
        <v>250</v>
      </c>
      <c r="N36" s="128">
        <f t="shared" si="3"/>
        <v>323.01</v>
      </c>
      <c r="O36" s="126">
        <v>650</v>
      </c>
      <c r="P36" s="130"/>
      <c r="Q36" s="178"/>
    </row>
    <row r="37" spans="1:17" s="6" customFormat="1" ht="24.9" customHeight="1" x14ac:dyDescent="0.25">
      <c r="A37" s="5">
        <v>28</v>
      </c>
      <c r="B37" s="7" t="s">
        <v>95</v>
      </c>
      <c r="C37" s="5" t="s">
        <v>96</v>
      </c>
      <c r="D37" s="5" t="s">
        <v>98</v>
      </c>
      <c r="E37" s="5" t="s">
        <v>2</v>
      </c>
      <c r="F37" s="5">
        <v>14</v>
      </c>
      <c r="G37" s="125">
        <f>IF(ISERROR(VLOOKUP(F37,'DD List Data'!B$23:E$38,4,0)*$O$3),0,VLOOKUP(F37,'DD List Data'!B$23:E$38,4,0)*$O$3)</f>
        <v>2402.0459076923075</v>
      </c>
      <c r="H37" s="126">
        <v>600</v>
      </c>
      <c r="I37" s="5">
        <v>5</v>
      </c>
      <c r="J37" s="127">
        <f t="shared" si="1"/>
        <v>605</v>
      </c>
      <c r="K37" s="151">
        <f t="shared" si="4"/>
        <v>5.5</v>
      </c>
      <c r="L37" s="127">
        <f t="shared" si="2"/>
        <v>335.5</v>
      </c>
      <c r="M37" s="128">
        <v>250</v>
      </c>
      <c r="N37" s="128">
        <f t="shared" si="3"/>
        <v>323.01</v>
      </c>
      <c r="O37" s="126">
        <v>650</v>
      </c>
      <c r="P37" s="130"/>
      <c r="Q37" s="178"/>
    </row>
    <row r="38" spans="1:17" s="6" customFormat="1" ht="24.9" customHeight="1" x14ac:dyDescent="0.25">
      <c r="A38" s="5">
        <v>29</v>
      </c>
      <c r="B38" s="7" t="s">
        <v>92</v>
      </c>
      <c r="C38" s="5" t="s">
        <v>96</v>
      </c>
      <c r="D38" s="5" t="s">
        <v>98</v>
      </c>
      <c r="E38" s="5" t="s">
        <v>2</v>
      </c>
      <c r="F38" s="5">
        <v>14</v>
      </c>
      <c r="G38" s="125">
        <f>IF(ISERROR(VLOOKUP(F38,'DD List Data'!B$23:E$38,4,0)*$O$3),0,VLOOKUP(F38,'DD List Data'!B$23:E$38,4,0)*$O$3)</f>
        <v>2402.0459076923075</v>
      </c>
      <c r="H38" s="126">
        <v>350</v>
      </c>
      <c r="I38" s="5">
        <v>5</v>
      </c>
      <c r="J38" s="127">
        <f t="shared" si="1"/>
        <v>605</v>
      </c>
      <c r="K38" s="151">
        <f t="shared" si="4"/>
        <v>5.5</v>
      </c>
      <c r="L38" s="127">
        <f t="shared" si="2"/>
        <v>335.5</v>
      </c>
      <c r="M38" s="128">
        <v>250</v>
      </c>
      <c r="N38" s="128">
        <f t="shared" si="3"/>
        <v>323.01</v>
      </c>
      <c r="O38" s="126">
        <v>650</v>
      </c>
      <c r="P38" s="130"/>
      <c r="Q38" s="178"/>
    </row>
    <row r="39" spans="1:17" s="6" customFormat="1" ht="24.9" customHeight="1" x14ac:dyDescent="0.25">
      <c r="A39" s="5">
        <v>30</v>
      </c>
      <c r="B39" s="7" t="s">
        <v>93</v>
      </c>
      <c r="C39" s="5" t="s">
        <v>96</v>
      </c>
      <c r="D39" s="5" t="s">
        <v>98</v>
      </c>
      <c r="E39" s="5" t="s">
        <v>2</v>
      </c>
      <c r="F39" s="5">
        <v>14</v>
      </c>
      <c r="G39" s="125">
        <f>IF(ISERROR(VLOOKUP(F39,'DD List Data'!B$23:E$38,4,0)*$O$3),0,VLOOKUP(F39,'DD List Data'!B$23:E$38,4,0)*$O$3)</f>
        <v>2402.0459076923075</v>
      </c>
      <c r="H39" s="126">
        <v>350</v>
      </c>
      <c r="I39" s="5">
        <v>5</v>
      </c>
      <c r="J39" s="127">
        <f t="shared" si="1"/>
        <v>605</v>
      </c>
      <c r="K39" s="151">
        <f t="shared" si="4"/>
        <v>5.5</v>
      </c>
      <c r="L39" s="127">
        <f t="shared" si="2"/>
        <v>335.5</v>
      </c>
      <c r="M39" s="128">
        <v>250</v>
      </c>
      <c r="N39" s="128">
        <f t="shared" si="3"/>
        <v>323.01</v>
      </c>
      <c r="O39" s="126">
        <v>650</v>
      </c>
      <c r="P39" s="130"/>
      <c r="Q39" s="178"/>
    </row>
    <row r="40" spans="1:17" s="6" customFormat="1" ht="24.9" customHeight="1" x14ac:dyDescent="0.25">
      <c r="A40" s="5">
        <v>31</v>
      </c>
      <c r="B40" s="7" t="s">
        <v>94</v>
      </c>
      <c r="C40" s="5" t="s">
        <v>96</v>
      </c>
      <c r="D40" s="5" t="s">
        <v>98</v>
      </c>
      <c r="E40" s="5" t="s">
        <v>89</v>
      </c>
      <c r="F40" s="5">
        <v>15</v>
      </c>
      <c r="G40" s="125">
        <f>IF(ISERROR(VLOOKUP(F40,'DD List Data'!B$23:E$38,4,0)*$O$3),0,VLOOKUP(F40,'DD List Data'!B$23:E$38,4,0)*$O$3)</f>
        <v>2825.3702307692306</v>
      </c>
      <c r="H40" s="126">
        <v>850</v>
      </c>
      <c r="I40" s="5">
        <v>5</v>
      </c>
      <c r="J40" s="127">
        <f t="shared" si="1"/>
        <v>605</v>
      </c>
      <c r="K40" s="151">
        <f t="shared" si="4"/>
        <v>5.5</v>
      </c>
      <c r="L40" s="127">
        <f t="shared" si="2"/>
        <v>335.5</v>
      </c>
      <c r="M40" s="128">
        <v>250</v>
      </c>
      <c r="N40" s="128">
        <f t="shared" si="3"/>
        <v>323.01</v>
      </c>
      <c r="O40" s="126">
        <v>650</v>
      </c>
      <c r="P40" s="130"/>
      <c r="Q40" s="178"/>
    </row>
    <row r="41" spans="1:17" s="6" customFormat="1" ht="24.9" customHeight="1" x14ac:dyDescent="0.25">
      <c r="A41" s="5">
        <v>32</v>
      </c>
      <c r="B41" s="7" t="s">
        <v>95</v>
      </c>
      <c r="C41" s="5" t="s">
        <v>96</v>
      </c>
      <c r="D41" s="5" t="s">
        <v>98</v>
      </c>
      <c r="E41" s="5" t="s">
        <v>89</v>
      </c>
      <c r="F41" s="5">
        <v>15</v>
      </c>
      <c r="G41" s="125">
        <f>IF(ISERROR(VLOOKUP(F41,'DD List Data'!B$23:E$38,4,0)*$O$3),0,VLOOKUP(F41,'DD List Data'!B$23:E$38,4,0)*$O$3)</f>
        <v>2825.3702307692306</v>
      </c>
      <c r="H41" s="126">
        <v>475</v>
      </c>
      <c r="I41" s="5">
        <v>5</v>
      </c>
      <c r="J41" s="127">
        <f t="shared" si="1"/>
        <v>605</v>
      </c>
      <c r="K41" s="151">
        <f t="shared" si="4"/>
        <v>5.5</v>
      </c>
      <c r="L41" s="127">
        <f t="shared" si="2"/>
        <v>335.5</v>
      </c>
      <c r="M41" s="128">
        <v>250</v>
      </c>
      <c r="N41" s="128">
        <f t="shared" si="3"/>
        <v>323.01</v>
      </c>
      <c r="O41" s="126">
        <v>650</v>
      </c>
      <c r="P41" s="130"/>
      <c r="Q41" s="178"/>
    </row>
    <row r="42" spans="1:17" s="6" customFormat="1" ht="24.9" customHeight="1" x14ac:dyDescent="0.25">
      <c r="A42" s="5">
        <v>33</v>
      </c>
      <c r="B42" s="7" t="s">
        <v>92</v>
      </c>
      <c r="C42" s="5" t="s">
        <v>96</v>
      </c>
      <c r="D42" s="5" t="s">
        <v>98</v>
      </c>
      <c r="E42" s="5" t="s">
        <v>2</v>
      </c>
      <c r="F42" s="5">
        <v>9</v>
      </c>
      <c r="G42" s="125">
        <f>IF(ISERROR(VLOOKUP(F42,'DD List Data'!B$23:E$38,4,0)*$O$3),0,VLOOKUP(F42,'DD List Data'!B$23:E$38,4,0)*$O$3)</f>
        <v>1178.7352615384616</v>
      </c>
      <c r="H42" s="126">
        <v>600</v>
      </c>
      <c r="I42" s="5">
        <v>5</v>
      </c>
      <c r="J42" s="127">
        <f t="shared" si="1"/>
        <v>605</v>
      </c>
      <c r="K42" s="151">
        <f t="shared" si="4"/>
        <v>5.5</v>
      </c>
      <c r="L42" s="127">
        <f t="shared" si="2"/>
        <v>335.5</v>
      </c>
      <c r="M42" s="128">
        <v>250</v>
      </c>
      <c r="N42" s="128">
        <f t="shared" si="3"/>
        <v>323.01</v>
      </c>
      <c r="O42" s="126">
        <v>650</v>
      </c>
      <c r="P42" s="130"/>
      <c r="Q42" s="178"/>
    </row>
    <row r="43" spans="1:17" s="6" customFormat="1" ht="24.9" customHeight="1" x14ac:dyDescent="0.25">
      <c r="A43" s="5">
        <v>34</v>
      </c>
      <c r="B43" s="7" t="s">
        <v>93</v>
      </c>
      <c r="C43" s="5" t="s">
        <v>96</v>
      </c>
      <c r="D43" s="5" t="s">
        <v>98</v>
      </c>
      <c r="E43" s="5" t="s">
        <v>2</v>
      </c>
      <c r="F43" s="5">
        <v>9</v>
      </c>
      <c r="G43" s="125">
        <f>IF(ISERROR(VLOOKUP(F43,'DD List Data'!B$23:E$38,4,0)*$O$3),0,VLOOKUP(F43,'DD List Data'!B$23:E$38,4,0)*$O$3)</f>
        <v>1178.7352615384616</v>
      </c>
      <c r="H43" s="126">
        <v>350</v>
      </c>
      <c r="I43" s="5">
        <v>5</v>
      </c>
      <c r="J43" s="127">
        <f t="shared" si="1"/>
        <v>605</v>
      </c>
      <c r="K43" s="151">
        <f t="shared" si="4"/>
        <v>5.5</v>
      </c>
      <c r="L43" s="127">
        <f t="shared" si="2"/>
        <v>335.5</v>
      </c>
      <c r="M43" s="128">
        <v>250</v>
      </c>
      <c r="N43" s="128">
        <f t="shared" si="3"/>
        <v>323.01</v>
      </c>
      <c r="O43" s="126">
        <v>650</v>
      </c>
      <c r="P43" s="130"/>
      <c r="Q43" s="178"/>
    </row>
    <row r="44" spans="1:17" s="6" customFormat="1" ht="24.9" customHeight="1" x14ac:dyDescent="0.25">
      <c r="A44" s="5">
        <v>35</v>
      </c>
      <c r="B44" s="7" t="s">
        <v>94</v>
      </c>
      <c r="C44" s="5" t="s">
        <v>96</v>
      </c>
      <c r="D44" s="5" t="s">
        <v>98</v>
      </c>
      <c r="E44" s="5" t="s">
        <v>2</v>
      </c>
      <c r="F44" s="5">
        <v>9</v>
      </c>
      <c r="G44" s="125">
        <f>IF(ISERROR(VLOOKUP(F44,'DD List Data'!B$23:E$38,4,0)*$O$3),0,VLOOKUP(F44,'DD List Data'!B$23:E$38,4,0)*$O$3)</f>
        <v>1178.7352615384616</v>
      </c>
      <c r="H44" s="126">
        <v>350</v>
      </c>
      <c r="I44" s="5">
        <v>5</v>
      </c>
      <c r="J44" s="127">
        <f t="shared" si="1"/>
        <v>605</v>
      </c>
      <c r="K44" s="151">
        <f t="shared" si="4"/>
        <v>5.5</v>
      </c>
      <c r="L44" s="127">
        <f t="shared" si="2"/>
        <v>335.5</v>
      </c>
      <c r="M44" s="128">
        <v>250</v>
      </c>
      <c r="N44" s="128">
        <f t="shared" si="3"/>
        <v>323.01</v>
      </c>
      <c r="O44" s="126">
        <v>650</v>
      </c>
      <c r="P44" s="130"/>
      <c r="Q44" s="178"/>
    </row>
    <row r="45" spans="1:17" s="6" customFormat="1" ht="24.9" customHeight="1" x14ac:dyDescent="0.25">
      <c r="A45" s="5">
        <v>36</v>
      </c>
      <c r="B45" s="7" t="s">
        <v>95</v>
      </c>
      <c r="C45" s="5" t="s">
        <v>96</v>
      </c>
      <c r="D45" s="5" t="s">
        <v>98</v>
      </c>
      <c r="E45" s="5" t="s">
        <v>2</v>
      </c>
      <c r="F45" s="5">
        <v>9</v>
      </c>
      <c r="G45" s="125">
        <f>IF(ISERROR(VLOOKUP(F45,'DD List Data'!B$23:E$38,4,0)*$O$3),0,VLOOKUP(F45,'DD List Data'!B$23:E$38,4,0)*$O$3)</f>
        <v>1178.7352615384616</v>
      </c>
      <c r="H45" s="126">
        <v>850</v>
      </c>
      <c r="I45" s="5">
        <v>5</v>
      </c>
      <c r="J45" s="127">
        <f t="shared" si="1"/>
        <v>605</v>
      </c>
      <c r="K45" s="151">
        <f t="shared" si="4"/>
        <v>5.5</v>
      </c>
      <c r="L45" s="127">
        <f t="shared" si="2"/>
        <v>335.5</v>
      </c>
      <c r="M45" s="128">
        <v>250</v>
      </c>
      <c r="N45" s="128">
        <f t="shared" si="3"/>
        <v>323.01</v>
      </c>
      <c r="O45" s="126">
        <v>650</v>
      </c>
      <c r="P45" s="130"/>
      <c r="Q45" s="178"/>
    </row>
    <row r="46" spans="1:17" s="6" customFormat="1" ht="24.9" customHeight="1" x14ac:dyDescent="0.25">
      <c r="A46" s="5">
        <v>37</v>
      </c>
      <c r="B46" s="7" t="s">
        <v>92</v>
      </c>
      <c r="C46" s="5" t="s">
        <v>96</v>
      </c>
      <c r="D46" s="5" t="s">
        <v>98</v>
      </c>
      <c r="E46" s="5" t="s">
        <v>2</v>
      </c>
      <c r="F46" s="5">
        <v>9</v>
      </c>
      <c r="G46" s="125">
        <f>IF(ISERROR(VLOOKUP(F46,'DD List Data'!B$23:E$38,4,0)*$O$3),0,VLOOKUP(F46,'DD List Data'!B$23:E$38,4,0)*$O$3)</f>
        <v>1178.7352615384616</v>
      </c>
      <c r="H46" s="126">
        <v>850</v>
      </c>
      <c r="I46" s="5">
        <v>5</v>
      </c>
      <c r="J46" s="127">
        <f t="shared" si="1"/>
        <v>605</v>
      </c>
      <c r="K46" s="151">
        <f t="shared" si="4"/>
        <v>5.5</v>
      </c>
      <c r="L46" s="127">
        <f t="shared" si="2"/>
        <v>335.5</v>
      </c>
      <c r="M46" s="128">
        <v>250</v>
      </c>
      <c r="N46" s="128">
        <f t="shared" si="3"/>
        <v>323.01</v>
      </c>
      <c r="O46" s="126">
        <v>650</v>
      </c>
      <c r="P46" s="130"/>
      <c r="Q46" s="178"/>
    </row>
    <row r="47" spans="1:17" s="6" customFormat="1" ht="24.9" customHeight="1" x14ac:dyDescent="0.25">
      <c r="A47" s="5">
        <v>38</v>
      </c>
      <c r="B47" s="7" t="s">
        <v>93</v>
      </c>
      <c r="C47" s="5" t="s">
        <v>96</v>
      </c>
      <c r="D47" s="5" t="s">
        <v>98</v>
      </c>
      <c r="E47" s="5" t="s">
        <v>2</v>
      </c>
      <c r="F47" s="5">
        <v>9</v>
      </c>
      <c r="G47" s="125">
        <f>IF(ISERROR(VLOOKUP(F47,'DD List Data'!B$23:E$38,4,0)*$O$3),0,VLOOKUP(F47,'DD List Data'!B$23:E$38,4,0)*$O$3)</f>
        <v>1178.7352615384616</v>
      </c>
      <c r="H47" s="126">
        <v>475</v>
      </c>
      <c r="I47" s="5">
        <v>5</v>
      </c>
      <c r="J47" s="127">
        <f t="shared" si="1"/>
        <v>605</v>
      </c>
      <c r="K47" s="151">
        <f t="shared" si="4"/>
        <v>5.5</v>
      </c>
      <c r="L47" s="127">
        <f t="shared" si="2"/>
        <v>335.5</v>
      </c>
      <c r="M47" s="128">
        <v>250</v>
      </c>
      <c r="N47" s="128">
        <f t="shared" si="3"/>
        <v>323.01</v>
      </c>
      <c r="O47" s="126">
        <v>650</v>
      </c>
      <c r="P47" s="129"/>
      <c r="Q47" s="178"/>
    </row>
    <row r="48" spans="1:17" s="6" customFormat="1" ht="24.9" customHeight="1" x14ac:dyDescent="0.25">
      <c r="A48" s="5">
        <v>39</v>
      </c>
      <c r="B48" s="7" t="s">
        <v>94</v>
      </c>
      <c r="C48" s="5" t="s">
        <v>96</v>
      </c>
      <c r="D48" s="5" t="s">
        <v>98</v>
      </c>
      <c r="E48" s="5" t="s">
        <v>2</v>
      </c>
      <c r="F48" s="5">
        <v>9</v>
      </c>
      <c r="G48" s="125">
        <f>IF(ISERROR(VLOOKUP(F48,'DD List Data'!B$23:E$38,4,0)*$O$3),0,VLOOKUP(F48,'DD List Data'!B$23:E$38,4,0)*$O$3)</f>
        <v>1178.7352615384616</v>
      </c>
      <c r="H48" s="126">
        <v>600</v>
      </c>
      <c r="I48" s="5">
        <v>5</v>
      </c>
      <c r="J48" s="127">
        <f t="shared" si="1"/>
        <v>605</v>
      </c>
      <c r="K48" s="151">
        <f t="shared" si="4"/>
        <v>5.5</v>
      </c>
      <c r="L48" s="127">
        <f t="shared" si="2"/>
        <v>335.5</v>
      </c>
      <c r="M48" s="128">
        <v>250</v>
      </c>
      <c r="N48" s="128">
        <f t="shared" si="3"/>
        <v>323.01</v>
      </c>
      <c r="O48" s="126">
        <v>650</v>
      </c>
      <c r="P48" s="129"/>
      <c r="Q48" s="178"/>
    </row>
    <row r="49" spans="1:18" s="6" customFormat="1" ht="24.9" customHeight="1" x14ac:dyDescent="0.25">
      <c r="A49" s="5">
        <v>40</v>
      </c>
      <c r="B49" s="7" t="s">
        <v>95</v>
      </c>
      <c r="C49" s="5" t="s">
        <v>96</v>
      </c>
      <c r="D49" s="5" t="s">
        <v>98</v>
      </c>
      <c r="E49" s="5" t="s">
        <v>2</v>
      </c>
      <c r="F49" s="5">
        <v>11</v>
      </c>
      <c r="G49" s="125">
        <f>IF(ISERROR(VLOOKUP(F49,'DD List Data'!B$23:E$38,4,0)*$O$3),0,VLOOKUP(F49,'DD List Data'!B$23:E$38,4,0)*$O$3)</f>
        <v>1426.1489076923076</v>
      </c>
      <c r="H49" s="126">
        <v>350</v>
      </c>
      <c r="I49" s="5">
        <v>5</v>
      </c>
      <c r="J49" s="127">
        <f t="shared" si="1"/>
        <v>605</v>
      </c>
      <c r="K49" s="151">
        <f t="shared" si="4"/>
        <v>5.5</v>
      </c>
      <c r="L49" s="127">
        <f t="shared" si="2"/>
        <v>335.5</v>
      </c>
      <c r="M49" s="128">
        <v>250</v>
      </c>
      <c r="N49" s="128">
        <f t="shared" si="3"/>
        <v>323.01</v>
      </c>
      <c r="O49" s="126">
        <v>650</v>
      </c>
      <c r="P49" s="131"/>
      <c r="Q49" s="178"/>
    </row>
    <row r="50" spans="1:18" s="6" customFormat="1" ht="24.9" customHeight="1" x14ac:dyDescent="0.25">
      <c r="A50" s="5">
        <v>41</v>
      </c>
      <c r="B50" s="7" t="s">
        <v>92</v>
      </c>
      <c r="C50" s="5" t="s">
        <v>96</v>
      </c>
      <c r="D50" s="5" t="s">
        <v>98</v>
      </c>
      <c r="E50" s="5" t="s">
        <v>2</v>
      </c>
      <c r="F50" s="5">
        <v>11</v>
      </c>
      <c r="G50" s="125">
        <f>IF(ISERROR(VLOOKUP(F50,'DD List Data'!B$23:E$38,4,0)*$O$3),0,VLOOKUP(F50,'DD List Data'!B$23:E$38,4,0)*$O$3)</f>
        <v>1426.1489076923076</v>
      </c>
      <c r="H50" s="126">
        <v>350</v>
      </c>
      <c r="I50" s="5">
        <v>5</v>
      </c>
      <c r="J50" s="127">
        <f t="shared" si="1"/>
        <v>605</v>
      </c>
      <c r="K50" s="151">
        <f t="shared" si="4"/>
        <v>5.5</v>
      </c>
      <c r="L50" s="127">
        <f t="shared" si="2"/>
        <v>335.5</v>
      </c>
      <c r="M50" s="128">
        <v>250</v>
      </c>
      <c r="N50" s="128">
        <f t="shared" si="3"/>
        <v>323.01</v>
      </c>
      <c r="O50" s="126">
        <v>650</v>
      </c>
      <c r="P50" s="131"/>
      <c r="Q50" s="178"/>
    </row>
    <row r="51" spans="1:18" s="6" customFormat="1" ht="24.9" customHeight="1" x14ac:dyDescent="0.25">
      <c r="A51" s="5">
        <v>42</v>
      </c>
      <c r="B51" s="7" t="s">
        <v>93</v>
      </c>
      <c r="C51" s="5" t="s">
        <v>96</v>
      </c>
      <c r="D51" s="5" t="s">
        <v>98</v>
      </c>
      <c r="E51" s="5" t="s">
        <v>2</v>
      </c>
      <c r="F51" s="5">
        <v>11</v>
      </c>
      <c r="G51" s="125">
        <f>IF(ISERROR(VLOOKUP(F51,'DD List Data'!B$23:E$38,4,0)*$O$3),0,VLOOKUP(F51,'DD List Data'!B$23:E$38,4,0)*$O$3)</f>
        <v>1426.1489076923076</v>
      </c>
      <c r="H51" s="126">
        <v>850</v>
      </c>
      <c r="I51" s="5">
        <v>5</v>
      </c>
      <c r="J51" s="127">
        <f t="shared" si="1"/>
        <v>605</v>
      </c>
      <c r="K51" s="151">
        <f t="shared" si="4"/>
        <v>5.5</v>
      </c>
      <c r="L51" s="127">
        <f t="shared" si="2"/>
        <v>335.5</v>
      </c>
      <c r="M51" s="128">
        <v>250</v>
      </c>
      <c r="N51" s="128">
        <f t="shared" si="3"/>
        <v>323.01</v>
      </c>
      <c r="O51" s="126">
        <v>650</v>
      </c>
      <c r="P51" s="131"/>
      <c r="Q51" s="178"/>
    </row>
    <row r="52" spans="1:18" s="6" customFormat="1" ht="24.9" customHeight="1" x14ac:dyDescent="0.25">
      <c r="A52" s="5">
        <v>43</v>
      </c>
      <c r="B52" s="7" t="s">
        <v>94</v>
      </c>
      <c r="C52" s="5" t="s">
        <v>96</v>
      </c>
      <c r="D52" s="5" t="s">
        <v>98</v>
      </c>
      <c r="E52" s="5" t="s">
        <v>2</v>
      </c>
      <c r="F52" s="5">
        <v>11</v>
      </c>
      <c r="G52" s="125">
        <f>IF(ISERROR(VLOOKUP(F52,'DD List Data'!B$23:E$38,4,0)*$O$3),0,VLOOKUP(F52,'DD List Data'!B$23:E$38,4,0)*$O$3)</f>
        <v>1426.1489076923076</v>
      </c>
      <c r="H52" s="126">
        <v>475</v>
      </c>
      <c r="I52" s="5">
        <v>5</v>
      </c>
      <c r="J52" s="127">
        <f t="shared" si="1"/>
        <v>605</v>
      </c>
      <c r="K52" s="151">
        <f t="shared" si="4"/>
        <v>5.5</v>
      </c>
      <c r="L52" s="127">
        <f t="shared" si="2"/>
        <v>335.5</v>
      </c>
      <c r="M52" s="128">
        <v>250</v>
      </c>
      <c r="N52" s="128">
        <f t="shared" si="3"/>
        <v>323.01</v>
      </c>
      <c r="O52" s="126">
        <v>650</v>
      </c>
      <c r="P52" s="131"/>
      <c r="Q52" s="178"/>
    </row>
    <row r="53" spans="1:18" s="6" customFormat="1" ht="24.9" customHeight="1" x14ac:dyDescent="0.25">
      <c r="A53" s="5">
        <v>44</v>
      </c>
      <c r="B53" s="7" t="s">
        <v>95</v>
      </c>
      <c r="C53" s="5" t="s">
        <v>96</v>
      </c>
      <c r="D53" s="5" t="s">
        <v>98</v>
      </c>
      <c r="E53" s="5" t="s">
        <v>2</v>
      </c>
      <c r="F53" s="5">
        <v>11</v>
      </c>
      <c r="G53" s="125">
        <f>IF(ISERROR(VLOOKUP(F53,'DD List Data'!B$23:E$38,4,0)*$O$3),0,VLOOKUP(F53,'DD List Data'!B$23:E$38,4,0)*$O$3)</f>
        <v>1426.1489076923076</v>
      </c>
      <c r="H53" s="126">
        <v>600</v>
      </c>
      <c r="I53" s="5">
        <v>5</v>
      </c>
      <c r="J53" s="127">
        <f t="shared" si="1"/>
        <v>605</v>
      </c>
      <c r="K53" s="151">
        <f t="shared" si="4"/>
        <v>5.5</v>
      </c>
      <c r="L53" s="127">
        <f t="shared" si="2"/>
        <v>335.5</v>
      </c>
      <c r="M53" s="128">
        <v>250</v>
      </c>
      <c r="N53" s="128">
        <f t="shared" si="3"/>
        <v>323.01</v>
      </c>
      <c r="O53" s="126">
        <v>650</v>
      </c>
      <c r="P53" s="131"/>
      <c r="Q53" s="178"/>
    </row>
    <row r="54" spans="1:18" s="6" customFormat="1" ht="24.9" customHeight="1" x14ac:dyDescent="0.25">
      <c r="A54" s="5">
        <v>45</v>
      </c>
      <c r="B54" s="7" t="s">
        <v>92</v>
      </c>
      <c r="C54" s="5" t="s">
        <v>96</v>
      </c>
      <c r="D54" s="5" t="s">
        <v>98</v>
      </c>
      <c r="E54" s="5" t="s">
        <v>2</v>
      </c>
      <c r="F54" s="5">
        <v>11</v>
      </c>
      <c r="G54" s="125">
        <f>IF(ISERROR(VLOOKUP(F54,'DD List Data'!B$23:E$38,4,0)*$O$3),0,VLOOKUP(F54,'DD List Data'!B$23:E$38,4,0)*$O$3)</f>
        <v>1426.1489076923076</v>
      </c>
      <c r="H54" s="126">
        <v>350</v>
      </c>
      <c r="I54" s="5">
        <v>5</v>
      </c>
      <c r="J54" s="127">
        <f t="shared" si="1"/>
        <v>605</v>
      </c>
      <c r="K54" s="151">
        <f t="shared" si="4"/>
        <v>5.5</v>
      </c>
      <c r="L54" s="127">
        <f t="shared" si="2"/>
        <v>335.5</v>
      </c>
      <c r="M54" s="128">
        <v>250</v>
      </c>
      <c r="N54" s="128">
        <f t="shared" si="3"/>
        <v>323.01</v>
      </c>
      <c r="O54" s="126">
        <v>650</v>
      </c>
      <c r="P54" s="131"/>
      <c r="Q54" s="178"/>
    </row>
    <row r="55" spans="1:18" s="6" customFormat="1" ht="24.9" customHeight="1" thickBot="1" x14ac:dyDescent="0.3">
      <c r="A55" s="5">
        <v>46</v>
      </c>
      <c r="B55" s="7" t="s">
        <v>93</v>
      </c>
      <c r="C55" s="5" t="s">
        <v>96</v>
      </c>
      <c r="D55" s="5" t="s">
        <v>98</v>
      </c>
      <c r="E55" s="5" t="s">
        <v>2</v>
      </c>
      <c r="F55" s="5">
        <v>11</v>
      </c>
      <c r="G55" s="125">
        <f>IF(ISERROR(VLOOKUP(F55,'DD List Data'!B$23:E$38,4,0)*$O$3),0,VLOOKUP(F55,'DD List Data'!B$23:E$38,4,0)*$O$3)</f>
        <v>1426.1489076923076</v>
      </c>
      <c r="H55" s="126">
        <v>350</v>
      </c>
      <c r="I55" s="5">
        <v>5</v>
      </c>
      <c r="J55" s="127">
        <f t="shared" si="1"/>
        <v>605</v>
      </c>
      <c r="K55" s="151">
        <f t="shared" si="4"/>
        <v>5.5</v>
      </c>
      <c r="L55" s="127">
        <f t="shared" si="2"/>
        <v>335.5</v>
      </c>
      <c r="M55" s="128">
        <v>250</v>
      </c>
      <c r="N55" s="128">
        <f t="shared" si="3"/>
        <v>323.01</v>
      </c>
      <c r="O55" s="126">
        <v>650</v>
      </c>
      <c r="P55" s="129"/>
      <c r="Q55" s="179"/>
    </row>
    <row r="56" spans="1:18" s="63" customFormat="1" ht="20.25" customHeight="1" thickBot="1" x14ac:dyDescent="0.3">
      <c r="A56" s="62" t="s">
        <v>0</v>
      </c>
      <c r="B56" s="62"/>
      <c r="C56" s="62"/>
      <c r="D56" s="62"/>
      <c r="E56" s="62"/>
      <c r="F56" s="62"/>
      <c r="G56" s="132">
        <f>SUM(G10:G55)</f>
        <v>77857.798153846074</v>
      </c>
      <c r="H56" s="132">
        <f>SUM(H10:H55)</f>
        <v>24475</v>
      </c>
      <c r="I56" s="150"/>
      <c r="J56" s="132">
        <f>SUM(J10:J55)</f>
        <v>27830</v>
      </c>
      <c r="K56" s="150"/>
      <c r="L56" s="132">
        <f t="shared" ref="L56:N56" si="5">SUM(L10:L55)</f>
        <v>15433</v>
      </c>
      <c r="M56" s="133">
        <f t="shared" si="5"/>
        <v>11425</v>
      </c>
      <c r="N56" s="133">
        <f t="shared" si="5"/>
        <v>14858.460000000008</v>
      </c>
      <c r="O56" s="132">
        <f>SUM(O10:O55)</f>
        <v>29900</v>
      </c>
      <c r="P56" s="180">
        <f>SUM(P10:P55)</f>
        <v>0</v>
      </c>
      <c r="Q56" s="181"/>
    </row>
    <row r="57" spans="1:18" s="6" customFormat="1" ht="19.5" customHeight="1" thickBot="1" x14ac:dyDescent="0.3">
      <c r="B57" s="12"/>
      <c r="G57" s="13"/>
      <c r="H57" s="13"/>
      <c r="J57" s="13"/>
      <c r="M57" s="13"/>
      <c r="P57" s="14"/>
      <c r="R57" s="3"/>
    </row>
    <row r="58" spans="1:18" s="6" customFormat="1" ht="19.5" customHeight="1" x14ac:dyDescent="0.3">
      <c r="B58" s="82" t="s">
        <v>79</v>
      </c>
      <c r="C58" s="83"/>
      <c r="D58" s="83"/>
      <c r="E58" s="83"/>
      <c r="F58" s="83"/>
      <c r="G58" s="83"/>
      <c r="H58" s="83"/>
      <c r="I58" s="83"/>
      <c r="J58" s="83"/>
      <c r="K58" s="83"/>
      <c r="L58" s="83"/>
      <c r="M58" s="83"/>
      <c r="N58" s="83"/>
      <c r="O58" s="83"/>
      <c r="P58" s="83"/>
      <c r="Q58" s="84"/>
      <c r="R58" s="3"/>
    </row>
    <row r="59" spans="1:18" s="6" customFormat="1" ht="19.5" customHeight="1" x14ac:dyDescent="0.25">
      <c r="B59" s="85"/>
      <c r="C59" s="86"/>
      <c r="D59" s="86"/>
      <c r="E59" s="86"/>
      <c r="F59" s="86"/>
      <c r="G59" s="86"/>
      <c r="H59" s="86"/>
      <c r="I59" s="86"/>
      <c r="J59" s="86"/>
      <c r="K59" s="86"/>
      <c r="L59" s="86"/>
      <c r="M59" s="86"/>
      <c r="N59" s="86"/>
      <c r="O59" s="86"/>
      <c r="P59" s="86"/>
      <c r="Q59" s="87"/>
      <c r="R59" s="3"/>
    </row>
    <row r="60" spans="1:18" s="6" customFormat="1" ht="19.5" customHeight="1" x14ac:dyDescent="0.25">
      <c r="B60" s="85"/>
      <c r="C60" s="86"/>
      <c r="D60" s="86"/>
      <c r="E60" s="86"/>
      <c r="F60" s="86"/>
      <c r="G60" s="86"/>
      <c r="H60" s="86"/>
      <c r="I60" s="86"/>
      <c r="J60" s="86"/>
      <c r="K60" s="86"/>
      <c r="L60" s="86"/>
      <c r="M60" s="86"/>
      <c r="N60" s="86"/>
      <c r="O60" s="86"/>
      <c r="P60" s="86"/>
      <c r="Q60" s="87"/>
      <c r="R60" s="3"/>
    </row>
    <row r="61" spans="1:18" s="6" customFormat="1" ht="19.5" customHeight="1" thickBot="1" x14ac:dyDescent="0.3">
      <c r="B61" s="88"/>
      <c r="C61" s="89"/>
      <c r="D61" s="89"/>
      <c r="E61" s="89"/>
      <c r="F61" s="89"/>
      <c r="G61" s="89"/>
      <c r="H61" s="89"/>
      <c r="I61" s="89"/>
      <c r="J61" s="89"/>
      <c r="K61" s="89"/>
      <c r="L61" s="89"/>
      <c r="M61" s="89"/>
      <c r="N61" s="89"/>
      <c r="O61" s="89"/>
      <c r="P61" s="89"/>
      <c r="Q61" s="90"/>
      <c r="R61" s="3"/>
    </row>
    <row r="62" spans="1:18" s="6" customFormat="1" ht="19.5" customHeight="1" thickBot="1" x14ac:dyDescent="0.3">
      <c r="B62" s="12"/>
      <c r="C62" s="12"/>
      <c r="D62" s="12"/>
      <c r="E62" s="12"/>
      <c r="F62" s="12"/>
      <c r="G62" s="12"/>
      <c r="H62" s="12"/>
      <c r="I62" s="12"/>
      <c r="J62" s="12"/>
      <c r="K62" s="12"/>
      <c r="L62" s="12"/>
      <c r="M62" s="12"/>
      <c r="N62" s="12"/>
      <c r="O62" s="12"/>
      <c r="P62" s="12"/>
      <c r="Q62" s="12"/>
      <c r="R62" s="3"/>
    </row>
    <row r="63" spans="1:18" s="1" customFormat="1" ht="30.75" customHeight="1" thickBot="1" x14ac:dyDescent="0.3">
      <c r="C63" s="294" t="s">
        <v>134</v>
      </c>
      <c r="D63" s="295"/>
      <c r="F63" s="296" t="s">
        <v>60</v>
      </c>
      <c r="G63" s="297"/>
      <c r="H63" s="115">
        <f>P56</f>
        <v>0</v>
      </c>
      <c r="J63" s="296" t="s">
        <v>1</v>
      </c>
      <c r="K63" s="298"/>
      <c r="L63" s="297"/>
      <c r="N63" s="294" t="s">
        <v>102</v>
      </c>
      <c r="O63" s="299"/>
      <c r="P63" s="106"/>
      <c r="R63" s="3"/>
    </row>
    <row r="64" spans="1:18" s="6" customFormat="1" ht="24.75" customHeight="1" x14ac:dyDescent="0.3">
      <c r="C64" s="109" t="s">
        <v>135</v>
      </c>
      <c r="D64" s="110">
        <v>0</v>
      </c>
      <c r="E64" s="60"/>
      <c r="F64" s="60"/>
      <c r="G64" s="60"/>
      <c r="H64" s="60"/>
      <c r="J64" s="107" t="s">
        <v>6</v>
      </c>
      <c r="K64" s="156"/>
      <c r="L64" s="116">
        <f>H56</f>
        <v>24475</v>
      </c>
      <c r="N64" s="309" t="s">
        <v>3</v>
      </c>
      <c r="O64" s="310"/>
      <c r="P64" s="120">
        <f>L69</f>
        <v>94021.46</v>
      </c>
      <c r="R64" s="3"/>
    </row>
    <row r="65" spans="1:18" s="6" customFormat="1" ht="27" customHeight="1" thickBot="1" x14ac:dyDescent="0.35">
      <c r="A65" s="15"/>
      <c r="B65" s="15"/>
      <c r="C65" s="111" t="s">
        <v>132</v>
      </c>
      <c r="D65" s="112">
        <v>0</v>
      </c>
      <c r="E65" s="60"/>
      <c r="F65" s="60"/>
      <c r="G65" s="60"/>
      <c r="H65" s="60"/>
      <c r="J65" s="311" t="s">
        <v>8</v>
      </c>
      <c r="K65" s="312"/>
      <c r="L65" s="117">
        <f>J56</f>
        <v>27830</v>
      </c>
      <c r="N65" s="313" t="s">
        <v>101</v>
      </c>
      <c r="O65" s="314"/>
      <c r="P65" s="149">
        <f>H66</f>
        <v>29900</v>
      </c>
      <c r="R65" s="3"/>
    </row>
    <row r="66" spans="1:18" s="6" customFormat="1" ht="30.75" customHeight="1" thickBot="1" x14ac:dyDescent="0.35">
      <c r="A66" s="15"/>
      <c r="B66" s="15"/>
      <c r="C66" s="111" t="s">
        <v>136</v>
      </c>
      <c r="D66" s="112">
        <v>0</v>
      </c>
      <c r="E66" s="60"/>
      <c r="F66" s="296" t="s">
        <v>101</v>
      </c>
      <c r="G66" s="297"/>
      <c r="H66" s="139">
        <f>O56</f>
        <v>29900</v>
      </c>
      <c r="J66" s="311" t="s">
        <v>7</v>
      </c>
      <c r="K66" s="312"/>
      <c r="L66" s="117">
        <f>L56</f>
        <v>15433</v>
      </c>
      <c r="N66" s="315" t="s">
        <v>133</v>
      </c>
      <c r="O66" s="316"/>
      <c r="P66" s="121">
        <f>D69</f>
        <v>0</v>
      </c>
      <c r="R66" s="3"/>
    </row>
    <row r="67" spans="1:18" s="6" customFormat="1" ht="30.75" customHeight="1" x14ac:dyDescent="0.3">
      <c r="A67" s="15"/>
      <c r="C67" s="111" t="s">
        <v>137</v>
      </c>
      <c r="D67" s="112">
        <v>0</v>
      </c>
      <c r="E67" s="60"/>
      <c r="F67" s="60"/>
      <c r="J67" s="311" t="s">
        <v>121</v>
      </c>
      <c r="K67" s="312"/>
      <c r="L67" s="117">
        <f>N56</f>
        <v>14858.460000000008</v>
      </c>
      <c r="N67" s="315" t="s">
        <v>141</v>
      </c>
      <c r="O67" s="316"/>
      <c r="P67" s="122">
        <f>H63</f>
        <v>0</v>
      </c>
      <c r="R67" s="3"/>
    </row>
    <row r="68" spans="1:18" s="17" customFormat="1" ht="33.75" customHeight="1" thickBot="1" x14ac:dyDescent="0.35">
      <c r="A68" s="16"/>
      <c r="B68" s="16"/>
      <c r="C68" s="113" t="s">
        <v>172</v>
      </c>
      <c r="D68" s="114">
        <v>0</v>
      </c>
      <c r="E68" s="61"/>
      <c r="F68" s="61"/>
      <c r="J68" s="311" t="s">
        <v>183</v>
      </c>
      <c r="K68" s="312"/>
      <c r="L68" s="118">
        <f>M56</f>
        <v>11425</v>
      </c>
      <c r="N68" s="322" t="s">
        <v>177</v>
      </c>
      <c r="O68" s="323"/>
      <c r="P68" s="123">
        <f>SUM(P64:P67)</f>
        <v>123921.46</v>
      </c>
      <c r="R68" s="3"/>
    </row>
    <row r="69" spans="1:18" s="17" customFormat="1" ht="35.25" customHeight="1" thickBot="1" x14ac:dyDescent="0.35">
      <c r="A69" s="16"/>
      <c r="B69" s="16"/>
      <c r="C69" s="147" t="s">
        <v>168</v>
      </c>
      <c r="D69" s="119">
        <f>SUM(D64:D68)</f>
        <v>0</v>
      </c>
      <c r="E69" s="148"/>
      <c r="F69" s="61"/>
      <c r="J69" s="324" t="s">
        <v>167</v>
      </c>
      <c r="K69" s="325"/>
      <c r="L69" s="119">
        <f>SUM(L64:L68)</f>
        <v>94021.46</v>
      </c>
      <c r="N69" s="326" t="s">
        <v>181</v>
      </c>
      <c r="O69" s="327"/>
      <c r="P69" s="124">
        <f>G56</f>
        <v>77857.798153846074</v>
      </c>
      <c r="R69" s="3"/>
    </row>
    <row r="70" spans="1:18" s="17" customFormat="1" ht="24" customHeight="1" x14ac:dyDescent="0.25">
      <c r="A70" s="340"/>
      <c r="B70" s="340"/>
      <c r="C70" s="340"/>
      <c r="E70" s="4"/>
      <c r="F70" s="4"/>
      <c r="G70" s="8"/>
      <c r="H70" s="8"/>
      <c r="I70" s="4"/>
      <c r="J70" s="8"/>
      <c r="N70" s="59"/>
      <c r="O70" s="59"/>
      <c r="P70" s="59"/>
      <c r="Q70" s="18"/>
      <c r="R70" s="3"/>
    </row>
    <row r="71" spans="1:18" ht="12.75" customHeight="1" x14ac:dyDescent="0.25">
      <c r="A71" s="339"/>
      <c r="B71" s="339"/>
      <c r="C71" s="339"/>
      <c r="N71" s="19"/>
      <c r="O71" s="19"/>
      <c r="P71" s="18"/>
      <c r="Q71" s="18"/>
    </row>
    <row r="72" spans="1:18" ht="33" customHeight="1" x14ac:dyDescent="0.3">
      <c r="D72" s="317" t="s">
        <v>184</v>
      </c>
      <c r="E72" s="318"/>
      <c r="F72" s="319" t="s">
        <v>114</v>
      </c>
      <c r="G72" s="320"/>
      <c r="H72" s="320"/>
      <c r="I72" s="321"/>
      <c r="P72" s="18"/>
    </row>
    <row r="73" spans="1:18" ht="31.2" x14ac:dyDescent="0.3">
      <c r="F73" s="140"/>
      <c r="G73" s="141" t="s">
        <v>139</v>
      </c>
      <c r="H73" s="176" t="s">
        <v>198</v>
      </c>
      <c r="I73" s="141" t="s">
        <v>140</v>
      </c>
    </row>
    <row r="74" spans="1:18" ht="22.5" customHeight="1" x14ac:dyDescent="0.3">
      <c r="F74" s="142" t="s">
        <v>113</v>
      </c>
      <c r="G74" s="143">
        <v>80</v>
      </c>
      <c r="H74" s="143">
        <v>0.54500000000000004</v>
      </c>
      <c r="I74" s="154">
        <f>+H74*G74</f>
        <v>43.6</v>
      </c>
    </row>
    <row r="75" spans="1:18" ht="31.2" x14ac:dyDescent="0.3">
      <c r="F75" s="145" t="s">
        <v>112</v>
      </c>
      <c r="G75" s="143">
        <v>0</v>
      </c>
      <c r="H75" s="146">
        <v>0.18</v>
      </c>
      <c r="I75" s="154">
        <f>+H75*G75</f>
        <v>0</v>
      </c>
    </row>
  </sheetData>
  <dataConsolidate/>
  <mergeCells count="30">
    <mergeCell ref="F72:I72"/>
    <mergeCell ref="D72:E72"/>
    <mergeCell ref="J66:K66"/>
    <mergeCell ref="J67:K67"/>
    <mergeCell ref="J68:K68"/>
    <mergeCell ref="J69:K69"/>
    <mergeCell ref="N69:O69"/>
    <mergeCell ref="J63:L63"/>
    <mergeCell ref="J65:K65"/>
    <mergeCell ref="B7:D7"/>
    <mergeCell ref="C2:F2"/>
    <mergeCell ref="C3:F3"/>
    <mergeCell ref="N65:O65"/>
    <mergeCell ref="N63:O63"/>
    <mergeCell ref="N64:O64"/>
    <mergeCell ref="N66:O66"/>
    <mergeCell ref="N67:O67"/>
    <mergeCell ref="N68:O68"/>
    <mergeCell ref="A1:R1"/>
    <mergeCell ref="M3:N3"/>
    <mergeCell ref="H2:J2"/>
    <mergeCell ref="H5:J5"/>
    <mergeCell ref="H6:J6"/>
    <mergeCell ref="M2:O2"/>
    <mergeCell ref="P5:Q6"/>
    <mergeCell ref="A71:C71"/>
    <mergeCell ref="A70:C70"/>
    <mergeCell ref="F63:G63"/>
    <mergeCell ref="C63:D63"/>
    <mergeCell ref="F66:G66"/>
  </mergeCells>
  <hyperlinks>
    <hyperlink ref="H6" r:id="rId1" xr:uid="{00000000-0004-0000-0200-000000000000}"/>
  </hyperlinks>
  <pageMargins left="0.13" right="0.13" top="1.02" bottom="0.41" header="0.2" footer="0.19"/>
  <pageSetup scale="47" fitToHeight="0" orientation="landscape" horizontalDpi="4294967293" verticalDpi="4294967293" r:id="rId2"/>
  <headerFooter>
    <oddHeader>&amp;L&amp;G&amp;C&amp;"Arial,Bold"&amp;24Conference Attendee Detailed Cost Analysis Spreadsheet (ADCAS)</oddHeader>
    <oddFooter>&amp;Lver June 2018//emb&amp;C&amp;A&amp;R&amp;P</oddFooter>
  </headerFooter>
  <legacyDrawingHF r:id="rId3"/>
  <extLst>
    <ext xmlns:x14="http://schemas.microsoft.com/office/spreadsheetml/2009/9/main" uri="{CCE6A557-97BC-4b89-ADB6-D9C93CAAB3DF}">
      <x14:dataValidations xmlns:xm="http://schemas.microsoft.com/office/excel/2006/main" xWindow="507" yWindow="391" count="3">
        <x14:dataValidation type="list" allowBlank="1" showInputMessage="1" showErrorMessage="1" error="Please select a value from the dropdown list" promptTitle="Pick One" prompt="Select the domestic M&amp;IE rate for the TDY location from one of the first six items on the dropdown list. _x000a_**The Foreign location M&amp;IE amounts begin after the domestic list; they start with $1 and go to $299.**" xr:uid="{00000000-0002-0000-0200-000000000000}">
          <x14:formula1>
            <xm:f>'DD List Data'!$A$2:$A$172</xm:f>
          </x14:formula1>
          <xm:sqref>I4</xm:sqref>
        </x14:dataValidation>
        <x14:dataValidation type="list" allowBlank="1" showInputMessage="1" showErrorMessage="1" error="Select a role from the dropdown list" promptTitle="Role" prompt="Select a role from the dropdown list" xr:uid="{00000000-0002-0000-0200-000001000000}">
          <x14:formula1>
            <xm:f>'DD List Data'!$E$2:$E$9</xm:f>
          </x14:formula1>
          <xm:sqref>E10:E55</xm:sqref>
        </x14:dataValidation>
        <x14:dataValidation type="list" allowBlank="1" showInputMessage="1" showErrorMessage="1" error="Select a value from the dropdown list" promptTitle="Grade" prompt="Select the attendee's GS grade from the dropdown list" xr:uid="{00000000-0002-0000-0200-000002000000}">
          <x14:formula1>
            <xm:f>'DD List Data'!$C$2:$C$18</xm:f>
          </x14:formula1>
          <xm:sqref>F10:F55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3"/>
  <sheetViews>
    <sheetView workbookViewId="0">
      <selection activeCell="F38" sqref="F38"/>
    </sheetView>
  </sheetViews>
  <sheetFormatPr defaultRowHeight="13.2" x14ac:dyDescent="0.25"/>
  <cols>
    <col min="3" max="3" width="11" customWidth="1"/>
    <col min="4" max="4" width="11.109375" customWidth="1"/>
    <col min="5" max="5" width="10.88671875" customWidth="1"/>
    <col min="9" max="9" width="12.88671875" bestFit="1" customWidth="1"/>
  </cols>
  <sheetData>
    <row r="1" spans="1:11" x14ac:dyDescent="0.25">
      <c r="A1" s="65" t="s">
        <v>71</v>
      </c>
      <c r="C1" s="65" t="s">
        <v>21</v>
      </c>
      <c r="E1" s="65" t="s">
        <v>91</v>
      </c>
    </row>
    <row r="2" spans="1:11" x14ac:dyDescent="0.25">
      <c r="A2" s="199">
        <v>0</v>
      </c>
      <c r="C2" s="65"/>
      <c r="E2" s="65"/>
    </row>
    <row r="3" spans="1:11" x14ac:dyDescent="0.25">
      <c r="A3" s="200">
        <v>59</v>
      </c>
      <c r="C3" s="64" t="s">
        <v>83</v>
      </c>
      <c r="E3" s="64" t="s">
        <v>2</v>
      </c>
    </row>
    <row r="4" spans="1:11" x14ac:dyDescent="0.25">
      <c r="A4" s="200">
        <v>64</v>
      </c>
      <c r="C4" s="81">
        <v>15</v>
      </c>
      <c r="E4" s="64" t="s">
        <v>86</v>
      </c>
    </row>
    <row r="5" spans="1:11" x14ac:dyDescent="0.25">
      <c r="A5" s="200">
        <v>69</v>
      </c>
      <c r="C5" s="81">
        <v>14</v>
      </c>
      <c r="E5" s="64" t="s">
        <v>87</v>
      </c>
    </row>
    <row r="6" spans="1:11" x14ac:dyDescent="0.25">
      <c r="A6" s="200">
        <v>74</v>
      </c>
      <c r="C6" s="81">
        <v>13</v>
      </c>
      <c r="E6" s="64" t="s">
        <v>88</v>
      </c>
    </row>
    <row r="7" spans="1:11" x14ac:dyDescent="0.25">
      <c r="A7" s="200">
        <v>79</v>
      </c>
      <c r="C7" s="81">
        <v>12</v>
      </c>
      <c r="E7" s="64" t="s">
        <v>89</v>
      </c>
    </row>
    <row r="8" spans="1:11" x14ac:dyDescent="0.25">
      <c r="A8" s="200" t="s">
        <v>36</v>
      </c>
      <c r="C8" s="81">
        <v>11</v>
      </c>
      <c r="E8" s="64" t="s">
        <v>90</v>
      </c>
    </row>
    <row r="9" spans="1:11" x14ac:dyDescent="0.25">
      <c r="A9" s="200"/>
      <c r="C9" s="81">
        <v>10</v>
      </c>
      <c r="K9" s="77"/>
    </row>
    <row r="10" spans="1:11" x14ac:dyDescent="0.25">
      <c r="A10" s="201" t="s">
        <v>36</v>
      </c>
      <c r="C10" s="81">
        <v>9</v>
      </c>
      <c r="K10" s="78"/>
    </row>
    <row r="11" spans="1:11" x14ac:dyDescent="0.25">
      <c r="A11" s="201" t="s">
        <v>36</v>
      </c>
      <c r="C11" s="81">
        <v>8</v>
      </c>
    </row>
    <row r="12" spans="1:11" x14ac:dyDescent="0.25">
      <c r="A12" s="201" t="s">
        <v>36</v>
      </c>
      <c r="C12" s="81">
        <v>7</v>
      </c>
    </row>
    <row r="13" spans="1:11" x14ac:dyDescent="0.25">
      <c r="A13" s="201" t="s">
        <v>36</v>
      </c>
      <c r="C13" s="81">
        <v>6</v>
      </c>
    </row>
    <row r="14" spans="1:11" x14ac:dyDescent="0.25">
      <c r="A14" s="201" t="s">
        <v>36</v>
      </c>
      <c r="C14" s="81">
        <v>5</v>
      </c>
      <c r="K14" s="79"/>
    </row>
    <row r="15" spans="1:11" x14ac:dyDescent="0.25">
      <c r="A15" s="201" t="s">
        <v>36</v>
      </c>
      <c r="C15" s="81">
        <v>4</v>
      </c>
      <c r="K15" s="80"/>
    </row>
    <row r="16" spans="1:11" x14ac:dyDescent="0.25">
      <c r="A16" s="201" t="s">
        <v>36</v>
      </c>
      <c r="C16" s="81">
        <v>3</v>
      </c>
    </row>
    <row r="17" spans="1:6" x14ac:dyDescent="0.25">
      <c r="A17" s="201" t="s">
        <v>36</v>
      </c>
      <c r="C17" s="81">
        <v>2</v>
      </c>
    </row>
    <row r="18" spans="1:6" x14ac:dyDescent="0.25">
      <c r="A18" s="201" t="s">
        <v>36</v>
      </c>
      <c r="C18" s="81">
        <v>1</v>
      </c>
    </row>
    <row r="19" spans="1:6" x14ac:dyDescent="0.25">
      <c r="A19" s="201" t="s">
        <v>36</v>
      </c>
      <c r="C19" s="81"/>
    </row>
    <row r="20" spans="1:6" x14ac:dyDescent="0.25">
      <c r="A20" s="201" t="s">
        <v>36</v>
      </c>
      <c r="C20" s="81"/>
    </row>
    <row r="21" spans="1:6" x14ac:dyDescent="0.25">
      <c r="A21" s="201" t="s">
        <v>36</v>
      </c>
    </row>
    <row r="22" spans="1:6" ht="26.4" x14ac:dyDescent="0.25">
      <c r="A22" s="201">
        <v>33</v>
      </c>
      <c r="B22" s="177" t="s">
        <v>84</v>
      </c>
      <c r="C22" s="177" t="s">
        <v>301</v>
      </c>
      <c r="D22" s="177" t="s">
        <v>85</v>
      </c>
      <c r="E22" s="177" t="s">
        <v>302</v>
      </c>
    </row>
    <row r="23" spans="1:6" x14ac:dyDescent="0.25">
      <c r="A23" s="201">
        <v>35</v>
      </c>
      <c r="B23" s="74">
        <v>1</v>
      </c>
      <c r="C23" s="75">
        <v>24912</v>
      </c>
      <c r="D23" s="76">
        <f t="shared" ref="D23:D38" si="0">+C23/52/5</f>
        <v>95.815384615384616</v>
      </c>
      <c r="E23" s="76">
        <f>+D23*1.317</f>
        <v>126.18886153846154</v>
      </c>
      <c r="F23" s="104" t="s">
        <v>36</v>
      </c>
    </row>
    <row r="24" spans="1:6" x14ac:dyDescent="0.25">
      <c r="A24" s="201">
        <v>37</v>
      </c>
      <c r="B24" s="74">
        <v>2</v>
      </c>
      <c r="C24" s="75">
        <v>27124</v>
      </c>
      <c r="D24" s="76">
        <f t="shared" si="0"/>
        <v>104.32307692307693</v>
      </c>
      <c r="E24" s="76">
        <f t="shared" ref="E24:E38" si="1">+D24*1.317</f>
        <v>137.3934923076923</v>
      </c>
      <c r="F24" s="79"/>
    </row>
    <row r="25" spans="1:6" x14ac:dyDescent="0.25">
      <c r="A25" s="201">
        <v>40</v>
      </c>
      <c r="B25" s="74">
        <v>3</v>
      </c>
      <c r="C25" s="75">
        <v>30571</v>
      </c>
      <c r="D25" s="76">
        <f t="shared" si="0"/>
        <v>117.58076923076923</v>
      </c>
      <c r="E25" s="76">
        <f t="shared" si="1"/>
        <v>154.85387307692307</v>
      </c>
      <c r="F25" s="79"/>
    </row>
    <row r="26" spans="1:6" x14ac:dyDescent="0.25">
      <c r="A26" s="201">
        <v>42</v>
      </c>
      <c r="B26" s="74">
        <v>4</v>
      </c>
      <c r="C26" s="75">
        <v>34316</v>
      </c>
      <c r="D26" s="76">
        <f t="shared" si="0"/>
        <v>131.98461538461538</v>
      </c>
      <c r="E26" s="76">
        <f t="shared" si="1"/>
        <v>173.82373846153845</v>
      </c>
      <c r="F26" s="79"/>
    </row>
    <row r="27" spans="1:6" x14ac:dyDescent="0.25">
      <c r="A27" s="201">
        <v>43</v>
      </c>
      <c r="B27" s="74">
        <v>5</v>
      </c>
      <c r="C27" s="75">
        <v>38394</v>
      </c>
      <c r="D27" s="76">
        <f t="shared" si="0"/>
        <v>147.66923076923075</v>
      </c>
      <c r="E27" s="76">
        <f t="shared" si="1"/>
        <v>194.4803769230769</v>
      </c>
      <c r="F27" s="79"/>
    </row>
    <row r="28" spans="1:6" x14ac:dyDescent="0.25">
      <c r="A28" s="201">
        <v>44</v>
      </c>
      <c r="B28" s="74">
        <v>6</v>
      </c>
      <c r="C28" s="75">
        <v>42801</v>
      </c>
      <c r="D28" s="76">
        <f t="shared" si="0"/>
        <v>164.61923076923077</v>
      </c>
      <c r="E28" s="76">
        <f t="shared" si="1"/>
        <v>216.8035269230769</v>
      </c>
      <c r="F28" s="79"/>
    </row>
    <row r="29" spans="1:6" x14ac:dyDescent="0.25">
      <c r="A29" s="201">
        <v>45</v>
      </c>
      <c r="B29" s="74">
        <v>7</v>
      </c>
      <c r="C29" s="75">
        <v>47562</v>
      </c>
      <c r="D29" s="76">
        <f t="shared" si="0"/>
        <v>182.93076923076924</v>
      </c>
      <c r="E29" s="76">
        <f t="shared" si="1"/>
        <v>240.91982307692308</v>
      </c>
      <c r="F29" s="79"/>
    </row>
    <row r="30" spans="1:6" x14ac:dyDescent="0.25">
      <c r="A30" s="201">
        <v>46</v>
      </c>
      <c r="B30" s="74">
        <v>8</v>
      </c>
      <c r="C30" s="75">
        <v>52672</v>
      </c>
      <c r="D30" s="76">
        <f t="shared" si="0"/>
        <v>202.58461538461538</v>
      </c>
      <c r="E30" s="76">
        <f t="shared" si="1"/>
        <v>266.80393846153845</v>
      </c>
      <c r="F30" s="79"/>
    </row>
    <row r="31" spans="1:6" x14ac:dyDescent="0.25">
      <c r="A31" s="201">
        <v>47</v>
      </c>
      <c r="B31" s="74">
        <v>9</v>
      </c>
      <c r="C31" s="75">
        <v>58176</v>
      </c>
      <c r="D31" s="76">
        <f t="shared" si="0"/>
        <v>223.75384615384615</v>
      </c>
      <c r="E31" s="76">
        <f t="shared" si="1"/>
        <v>294.6838153846154</v>
      </c>
      <c r="F31" s="79"/>
    </row>
    <row r="32" spans="1:6" x14ac:dyDescent="0.25">
      <c r="A32" s="201">
        <v>48</v>
      </c>
      <c r="B32" s="74">
        <v>10</v>
      </c>
      <c r="C32" s="75">
        <v>64064</v>
      </c>
      <c r="D32" s="76">
        <f t="shared" si="0"/>
        <v>246.4</v>
      </c>
      <c r="E32" s="76">
        <f t="shared" si="1"/>
        <v>324.50880000000001</v>
      </c>
      <c r="F32" s="79"/>
    </row>
    <row r="33" spans="1:9" x14ac:dyDescent="0.25">
      <c r="A33" s="201">
        <v>49</v>
      </c>
      <c r="B33" s="74">
        <v>11</v>
      </c>
      <c r="C33" s="75">
        <v>70387</v>
      </c>
      <c r="D33" s="76">
        <f t="shared" si="0"/>
        <v>270.71923076923076</v>
      </c>
      <c r="E33" s="76">
        <f t="shared" si="1"/>
        <v>356.5372269230769</v>
      </c>
      <c r="F33" s="79"/>
    </row>
    <row r="34" spans="1:9" x14ac:dyDescent="0.25">
      <c r="A34" s="201">
        <v>50</v>
      </c>
      <c r="B34" s="74">
        <v>12</v>
      </c>
      <c r="C34" s="75">
        <v>84365</v>
      </c>
      <c r="D34" s="76">
        <f t="shared" si="0"/>
        <v>324.48076923076923</v>
      </c>
      <c r="E34" s="76">
        <f t="shared" si="1"/>
        <v>427.34117307692304</v>
      </c>
      <c r="F34" s="79"/>
    </row>
    <row r="35" spans="1:9" x14ac:dyDescent="0.25">
      <c r="A35" s="201">
        <v>51</v>
      </c>
      <c r="B35" s="74">
        <v>13</v>
      </c>
      <c r="C35" s="75">
        <v>100324</v>
      </c>
      <c r="D35" s="76">
        <f t="shared" si="0"/>
        <v>385.86153846153849</v>
      </c>
      <c r="E35" s="76">
        <f t="shared" si="1"/>
        <v>508.17964615384619</v>
      </c>
      <c r="F35" s="79"/>
      <c r="I35" s="105" t="s">
        <v>36</v>
      </c>
    </row>
    <row r="36" spans="1:9" x14ac:dyDescent="0.25">
      <c r="A36" s="201">
        <v>52</v>
      </c>
      <c r="B36" s="74">
        <v>14</v>
      </c>
      <c r="C36" s="75">
        <v>118552</v>
      </c>
      <c r="D36" s="76">
        <f t="shared" si="0"/>
        <v>455.96923076923076</v>
      </c>
      <c r="E36" s="76">
        <f t="shared" si="1"/>
        <v>600.51147692307688</v>
      </c>
      <c r="F36" s="79"/>
    </row>
    <row r="37" spans="1:9" x14ac:dyDescent="0.25">
      <c r="A37" s="201">
        <v>53</v>
      </c>
      <c r="B37" s="74">
        <v>15</v>
      </c>
      <c r="C37" s="75">
        <v>139445</v>
      </c>
      <c r="D37" s="76">
        <f t="shared" si="0"/>
        <v>536.32692307692309</v>
      </c>
      <c r="E37" s="76">
        <f t="shared" si="1"/>
        <v>706.34255769230765</v>
      </c>
      <c r="F37" s="79"/>
    </row>
    <row r="38" spans="1:9" x14ac:dyDescent="0.25">
      <c r="A38" s="201">
        <v>54</v>
      </c>
      <c r="B38" s="74" t="s">
        <v>83</v>
      </c>
      <c r="C38" s="75">
        <v>221900</v>
      </c>
      <c r="D38" s="76">
        <f t="shared" si="0"/>
        <v>853.46153846153845</v>
      </c>
      <c r="E38" s="76">
        <f t="shared" si="1"/>
        <v>1124.0088461538462</v>
      </c>
      <c r="F38" s="79"/>
    </row>
    <row r="39" spans="1:9" x14ac:dyDescent="0.25">
      <c r="A39" s="201">
        <v>55</v>
      </c>
      <c r="B39" s="64"/>
      <c r="C39" s="64"/>
      <c r="D39" s="64"/>
      <c r="E39" s="64"/>
    </row>
    <row r="40" spans="1:9" x14ac:dyDescent="0.25">
      <c r="A40" s="201">
        <v>56</v>
      </c>
      <c r="D40" s="76" t="s">
        <v>36</v>
      </c>
    </row>
    <row r="41" spans="1:9" x14ac:dyDescent="0.25">
      <c r="A41" s="201">
        <v>57</v>
      </c>
    </row>
    <row r="42" spans="1:9" x14ac:dyDescent="0.25">
      <c r="A42" s="201">
        <v>58</v>
      </c>
    </row>
    <row r="43" spans="1:9" x14ac:dyDescent="0.25">
      <c r="A43" s="201">
        <v>59</v>
      </c>
    </row>
    <row r="44" spans="1:9" x14ac:dyDescent="0.25">
      <c r="A44" s="201">
        <v>60</v>
      </c>
      <c r="D44" s="78" t="s">
        <v>36</v>
      </c>
    </row>
    <row r="45" spans="1:9" x14ac:dyDescent="0.25">
      <c r="A45" s="201">
        <v>61</v>
      </c>
    </row>
    <row r="46" spans="1:9" x14ac:dyDescent="0.25">
      <c r="A46" s="201">
        <v>62</v>
      </c>
    </row>
    <row r="47" spans="1:9" x14ac:dyDescent="0.25">
      <c r="A47" s="201">
        <v>63</v>
      </c>
    </row>
    <row r="48" spans="1:9" x14ac:dyDescent="0.25">
      <c r="A48" s="201">
        <v>64</v>
      </c>
    </row>
    <row r="49" spans="1:1" x14ac:dyDescent="0.25">
      <c r="A49" s="201">
        <v>65</v>
      </c>
    </row>
    <row r="50" spans="1:1" x14ac:dyDescent="0.25">
      <c r="A50" s="201">
        <v>66</v>
      </c>
    </row>
    <row r="51" spans="1:1" x14ac:dyDescent="0.25">
      <c r="A51" s="201">
        <v>67</v>
      </c>
    </row>
    <row r="52" spans="1:1" x14ac:dyDescent="0.25">
      <c r="A52" s="201">
        <v>68</v>
      </c>
    </row>
    <row r="53" spans="1:1" x14ac:dyDescent="0.25">
      <c r="A53" s="201">
        <v>69</v>
      </c>
    </row>
    <row r="54" spans="1:1" x14ac:dyDescent="0.25">
      <c r="A54" s="201">
        <v>70</v>
      </c>
    </row>
    <row r="55" spans="1:1" x14ac:dyDescent="0.25">
      <c r="A55" s="201">
        <v>71</v>
      </c>
    </row>
    <row r="56" spans="1:1" x14ac:dyDescent="0.25">
      <c r="A56" s="201">
        <v>72</v>
      </c>
    </row>
    <row r="57" spans="1:1" x14ac:dyDescent="0.25">
      <c r="A57" s="201">
        <v>73</v>
      </c>
    </row>
    <row r="58" spans="1:1" x14ac:dyDescent="0.25">
      <c r="A58" s="201">
        <v>74</v>
      </c>
    </row>
    <row r="59" spans="1:1" x14ac:dyDescent="0.25">
      <c r="A59" s="201">
        <v>75</v>
      </c>
    </row>
    <row r="60" spans="1:1" x14ac:dyDescent="0.25">
      <c r="A60" s="201">
        <v>76</v>
      </c>
    </row>
    <row r="61" spans="1:1" x14ac:dyDescent="0.25">
      <c r="A61" s="201">
        <v>77</v>
      </c>
    </row>
    <row r="62" spans="1:1" x14ac:dyDescent="0.25">
      <c r="A62" s="201">
        <v>78</v>
      </c>
    </row>
    <row r="63" spans="1:1" x14ac:dyDescent="0.25">
      <c r="A63" s="201">
        <v>79</v>
      </c>
    </row>
    <row r="64" spans="1:1" x14ac:dyDescent="0.25">
      <c r="A64" s="201">
        <v>80</v>
      </c>
    </row>
    <row r="65" spans="1:1" x14ac:dyDescent="0.25">
      <c r="A65" s="201">
        <v>81</v>
      </c>
    </row>
    <row r="66" spans="1:1" x14ac:dyDescent="0.25">
      <c r="A66" s="201">
        <v>82</v>
      </c>
    </row>
    <row r="67" spans="1:1" x14ac:dyDescent="0.25">
      <c r="A67" s="201">
        <v>83</v>
      </c>
    </row>
    <row r="68" spans="1:1" x14ac:dyDescent="0.25">
      <c r="A68" s="201">
        <v>84</v>
      </c>
    </row>
    <row r="69" spans="1:1" x14ac:dyDescent="0.25">
      <c r="A69" s="201">
        <v>85</v>
      </c>
    </row>
    <row r="70" spans="1:1" x14ac:dyDescent="0.25">
      <c r="A70" s="201">
        <v>86</v>
      </c>
    </row>
    <row r="71" spans="1:1" x14ac:dyDescent="0.25">
      <c r="A71" s="201">
        <v>87</v>
      </c>
    </row>
    <row r="72" spans="1:1" x14ac:dyDescent="0.25">
      <c r="A72" s="201">
        <v>88</v>
      </c>
    </row>
    <row r="73" spans="1:1" x14ac:dyDescent="0.25">
      <c r="A73" s="201">
        <v>89</v>
      </c>
    </row>
    <row r="74" spans="1:1" x14ac:dyDescent="0.25">
      <c r="A74" s="201">
        <v>90</v>
      </c>
    </row>
    <row r="75" spans="1:1" x14ac:dyDescent="0.25">
      <c r="A75" s="201">
        <v>91</v>
      </c>
    </row>
    <row r="76" spans="1:1" x14ac:dyDescent="0.25">
      <c r="A76" s="201">
        <v>92</v>
      </c>
    </row>
    <row r="77" spans="1:1" x14ac:dyDescent="0.25">
      <c r="A77" s="201">
        <v>93</v>
      </c>
    </row>
    <row r="78" spans="1:1" x14ac:dyDescent="0.25">
      <c r="A78" s="201">
        <v>94</v>
      </c>
    </row>
    <row r="79" spans="1:1" x14ac:dyDescent="0.25">
      <c r="A79" s="201">
        <v>95</v>
      </c>
    </row>
    <row r="80" spans="1:1" x14ac:dyDescent="0.25">
      <c r="A80" s="201">
        <v>96</v>
      </c>
    </row>
    <row r="81" spans="1:1" x14ac:dyDescent="0.25">
      <c r="A81" s="201">
        <v>97</v>
      </c>
    </row>
    <row r="82" spans="1:1" x14ac:dyDescent="0.25">
      <c r="A82" s="201">
        <v>98</v>
      </c>
    </row>
    <row r="83" spans="1:1" x14ac:dyDescent="0.25">
      <c r="A83" s="201">
        <v>99</v>
      </c>
    </row>
    <row r="84" spans="1:1" x14ac:dyDescent="0.25">
      <c r="A84" s="201">
        <v>100</v>
      </c>
    </row>
    <row r="85" spans="1:1" x14ac:dyDescent="0.25">
      <c r="A85" s="201">
        <v>101</v>
      </c>
    </row>
    <row r="86" spans="1:1" x14ac:dyDescent="0.25">
      <c r="A86" s="201">
        <v>102</v>
      </c>
    </row>
    <row r="87" spans="1:1" x14ac:dyDescent="0.25">
      <c r="A87" s="201">
        <v>103</v>
      </c>
    </row>
    <row r="88" spans="1:1" x14ac:dyDescent="0.25">
      <c r="A88" s="201">
        <v>104</v>
      </c>
    </row>
    <row r="89" spans="1:1" x14ac:dyDescent="0.25">
      <c r="A89" s="201">
        <v>105</v>
      </c>
    </row>
    <row r="90" spans="1:1" x14ac:dyDescent="0.25">
      <c r="A90" s="201">
        <v>106</v>
      </c>
    </row>
    <row r="91" spans="1:1" x14ac:dyDescent="0.25">
      <c r="A91" s="201">
        <v>107</v>
      </c>
    </row>
    <row r="92" spans="1:1" x14ac:dyDescent="0.25">
      <c r="A92" s="201">
        <v>108</v>
      </c>
    </row>
    <row r="93" spans="1:1" x14ac:dyDescent="0.25">
      <c r="A93" s="201">
        <v>109</v>
      </c>
    </row>
    <row r="94" spans="1:1" x14ac:dyDescent="0.25">
      <c r="A94" s="201">
        <v>110</v>
      </c>
    </row>
    <row r="95" spans="1:1" x14ac:dyDescent="0.25">
      <c r="A95" s="201">
        <v>111</v>
      </c>
    </row>
    <row r="96" spans="1:1" x14ac:dyDescent="0.25">
      <c r="A96" s="201">
        <v>112</v>
      </c>
    </row>
    <row r="97" spans="1:1" x14ac:dyDescent="0.25">
      <c r="A97" s="201">
        <v>113</v>
      </c>
    </row>
    <row r="98" spans="1:1" x14ac:dyDescent="0.25">
      <c r="A98" s="201">
        <v>114</v>
      </c>
    </row>
    <row r="99" spans="1:1" x14ac:dyDescent="0.25">
      <c r="A99" s="201">
        <v>115</v>
      </c>
    </row>
    <row r="100" spans="1:1" x14ac:dyDescent="0.25">
      <c r="A100" s="201">
        <v>116</v>
      </c>
    </row>
    <row r="101" spans="1:1" x14ac:dyDescent="0.25">
      <c r="A101" s="201">
        <v>117</v>
      </c>
    </row>
    <row r="102" spans="1:1" x14ac:dyDescent="0.25">
      <c r="A102" s="201">
        <v>118</v>
      </c>
    </row>
    <row r="103" spans="1:1" x14ac:dyDescent="0.25">
      <c r="A103" s="201">
        <v>119</v>
      </c>
    </row>
    <row r="104" spans="1:1" x14ac:dyDescent="0.25">
      <c r="A104" s="201">
        <v>120</v>
      </c>
    </row>
    <row r="105" spans="1:1" x14ac:dyDescent="0.25">
      <c r="A105" s="201">
        <v>121</v>
      </c>
    </row>
    <row r="106" spans="1:1" x14ac:dyDescent="0.25">
      <c r="A106" s="201">
        <v>122</v>
      </c>
    </row>
    <row r="107" spans="1:1" x14ac:dyDescent="0.25">
      <c r="A107" s="201">
        <v>123</v>
      </c>
    </row>
    <row r="108" spans="1:1" x14ac:dyDescent="0.25">
      <c r="A108" s="201">
        <v>124</v>
      </c>
    </row>
    <row r="109" spans="1:1" x14ac:dyDescent="0.25">
      <c r="A109" s="201">
        <v>125</v>
      </c>
    </row>
    <row r="110" spans="1:1" x14ac:dyDescent="0.25">
      <c r="A110" s="201">
        <v>126</v>
      </c>
    </row>
    <row r="111" spans="1:1" x14ac:dyDescent="0.25">
      <c r="A111" s="201">
        <v>127</v>
      </c>
    </row>
    <row r="112" spans="1:1" x14ac:dyDescent="0.25">
      <c r="A112" s="201">
        <v>128</v>
      </c>
    </row>
    <row r="113" spans="1:1" x14ac:dyDescent="0.25">
      <c r="A113" s="201">
        <v>129</v>
      </c>
    </row>
    <row r="114" spans="1:1" x14ac:dyDescent="0.25">
      <c r="A114" s="201">
        <v>130</v>
      </c>
    </row>
    <row r="115" spans="1:1" x14ac:dyDescent="0.25">
      <c r="A115" s="201">
        <v>131</v>
      </c>
    </row>
    <row r="116" spans="1:1" x14ac:dyDescent="0.25">
      <c r="A116" s="201">
        <v>132</v>
      </c>
    </row>
    <row r="117" spans="1:1" x14ac:dyDescent="0.25">
      <c r="A117" s="201">
        <v>133</v>
      </c>
    </row>
    <row r="118" spans="1:1" x14ac:dyDescent="0.25">
      <c r="A118" s="201">
        <v>134</v>
      </c>
    </row>
    <row r="119" spans="1:1" x14ac:dyDescent="0.25">
      <c r="A119" s="201">
        <v>135</v>
      </c>
    </row>
    <row r="120" spans="1:1" x14ac:dyDescent="0.25">
      <c r="A120" s="201">
        <v>136</v>
      </c>
    </row>
    <row r="121" spans="1:1" x14ac:dyDescent="0.25">
      <c r="A121" s="201">
        <v>137</v>
      </c>
    </row>
    <row r="122" spans="1:1" x14ac:dyDescent="0.25">
      <c r="A122" s="201">
        <v>138</v>
      </c>
    </row>
    <row r="123" spans="1:1" x14ac:dyDescent="0.25">
      <c r="A123" s="201">
        <v>139</v>
      </c>
    </row>
    <row r="124" spans="1:1" x14ac:dyDescent="0.25">
      <c r="A124" s="201">
        <v>140</v>
      </c>
    </row>
    <row r="125" spans="1:1" x14ac:dyDescent="0.25">
      <c r="A125" s="201">
        <v>141</v>
      </c>
    </row>
    <row r="126" spans="1:1" x14ac:dyDescent="0.25">
      <c r="A126" s="201">
        <v>142</v>
      </c>
    </row>
    <row r="127" spans="1:1" x14ac:dyDescent="0.25">
      <c r="A127" s="201">
        <v>143</v>
      </c>
    </row>
    <row r="128" spans="1:1" x14ac:dyDescent="0.25">
      <c r="A128" s="201">
        <v>144</v>
      </c>
    </row>
    <row r="129" spans="1:1" x14ac:dyDescent="0.25">
      <c r="A129" s="201">
        <v>145</v>
      </c>
    </row>
    <row r="130" spans="1:1" x14ac:dyDescent="0.25">
      <c r="A130" s="201">
        <v>146</v>
      </c>
    </row>
    <row r="131" spans="1:1" x14ac:dyDescent="0.25">
      <c r="A131" s="201">
        <v>147</v>
      </c>
    </row>
    <row r="132" spans="1:1" x14ac:dyDescent="0.25">
      <c r="A132" s="201">
        <v>148</v>
      </c>
    </row>
    <row r="133" spans="1:1" x14ac:dyDescent="0.25">
      <c r="A133" s="201">
        <v>149</v>
      </c>
    </row>
    <row r="134" spans="1:1" x14ac:dyDescent="0.25">
      <c r="A134" s="201">
        <v>150</v>
      </c>
    </row>
    <row r="135" spans="1:1" x14ac:dyDescent="0.25">
      <c r="A135" s="201">
        <v>151</v>
      </c>
    </row>
    <row r="136" spans="1:1" x14ac:dyDescent="0.25">
      <c r="A136" s="201">
        <v>152</v>
      </c>
    </row>
    <row r="137" spans="1:1" x14ac:dyDescent="0.25">
      <c r="A137" s="201">
        <v>153</v>
      </c>
    </row>
    <row r="138" spans="1:1" x14ac:dyDescent="0.25">
      <c r="A138" s="201">
        <v>154</v>
      </c>
    </row>
    <row r="139" spans="1:1" x14ac:dyDescent="0.25">
      <c r="A139" s="201">
        <v>155</v>
      </c>
    </row>
    <row r="140" spans="1:1" x14ac:dyDescent="0.25">
      <c r="A140" s="201">
        <v>156</v>
      </c>
    </row>
    <row r="141" spans="1:1" x14ac:dyDescent="0.25">
      <c r="A141" s="201">
        <v>157</v>
      </c>
    </row>
    <row r="142" spans="1:1" x14ac:dyDescent="0.25">
      <c r="A142" s="201">
        <v>159</v>
      </c>
    </row>
    <row r="143" spans="1:1" x14ac:dyDescent="0.25">
      <c r="A143" s="201">
        <v>160</v>
      </c>
    </row>
    <row r="144" spans="1:1" x14ac:dyDescent="0.25">
      <c r="A144" s="201">
        <v>161</v>
      </c>
    </row>
    <row r="145" spans="1:1" x14ac:dyDescent="0.25">
      <c r="A145" s="201">
        <v>162</v>
      </c>
    </row>
    <row r="146" spans="1:1" x14ac:dyDescent="0.25">
      <c r="A146" s="201">
        <v>163</v>
      </c>
    </row>
    <row r="147" spans="1:1" x14ac:dyDescent="0.25">
      <c r="A147" s="201">
        <v>164</v>
      </c>
    </row>
    <row r="148" spans="1:1" x14ac:dyDescent="0.25">
      <c r="A148" s="201">
        <v>165</v>
      </c>
    </row>
    <row r="149" spans="1:1" x14ac:dyDescent="0.25">
      <c r="A149" s="201">
        <v>168</v>
      </c>
    </row>
    <row r="150" spans="1:1" x14ac:dyDescent="0.25">
      <c r="A150" s="201">
        <v>169</v>
      </c>
    </row>
    <row r="151" spans="1:1" x14ac:dyDescent="0.25">
      <c r="A151" s="201">
        <v>170</v>
      </c>
    </row>
    <row r="152" spans="1:1" x14ac:dyDescent="0.25">
      <c r="A152" s="201">
        <v>173</v>
      </c>
    </row>
    <row r="153" spans="1:1" x14ac:dyDescent="0.25">
      <c r="A153" s="201">
        <v>174</v>
      </c>
    </row>
    <row r="154" spans="1:1" x14ac:dyDescent="0.25">
      <c r="A154" s="201">
        <v>176</v>
      </c>
    </row>
    <row r="155" spans="1:1" x14ac:dyDescent="0.25">
      <c r="A155" s="201">
        <v>178</v>
      </c>
    </row>
    <row r="156" spans="1:1" x14ac:dyDescent="0.25">
      <c r="A156" s="201">
        <v>179</v>
      </c>
    </row>
    <row r="157" spans="1:1" x14ac:dyDescent="0.25">
      <c r="A157" s="201">
        <v>180</v>
      </c>
    </row>
    <row r="158" spans="1:1" x14ac:dyDescent="0.25">
      <c r="A158" s="201">
        <v>183</v>
      </c>
    </row>
    <row r="159" spans="1:1" x14ac:dyDescent="0.25">
      <c r="A159" s="201">
        <v>189</v>
      </c>
    </row>
    <row r="160" spans="1:1" x14ac:dyDescent="0.25">
      <c r="A160" s="201">
        <v>191</v>
      </c>
    </row>
    <row r="161" spans="1:1" x14ac:dyDescent="0.25">
      <c r="A161" s="201">
        <v>202</v>
      </c>
    </row>
    <row r="162" spans="1:1" x14ac:dyDescent="0.25">
      <c r="A162" s="201">
        <v>206</v>
      </c>
    </row>
    <row r="163" spans="1:1" x14ac:dyDescent="0.25">
      <c r="A163" s="201">
        <v>207</v>
      </c>
    </row>
    <row r="164" spans="1:1" x14ac:dyDescent="0.25">
      <c r="A164" s="201">
        <v>214</v>
      </c>
    </row>
    <row r="165" spans="1:1" x14ac:dyDescent="0.25">
      <c r="A165" s="201">
        <v>217</v>
      </c>
    </row>
    <row r="166" spans="1:1" x14ac:dyDescent="0.25">
      <c r="A166" s="201">
        <v>227</v>
      </c>
    </row>
    <row r="167" spans="1:1" x14ac:dyDescent="0.25">
      <c r="A167" s="201">
        <v>231</v>
      </c>
    </row>
    <row r="168" spans="1:1" x14ac:dyDescent="0.25">
      <c r="A168" s="201">
        <v>256</v>
      </c>
    </row>
    <row r="169" spans="1:1" x14ac:dyDescent="0.25">
      <c r="A169" s="201">
        <v>261</v>
      </c>
    </row>
    <row r="170" spans="1:1" x14ac:dyDescent="0.25">
      <c r="A170" s="201">
        <v>268</v>
      </c>
    </row>
    <row r="171" spans="1:1" x14ac:dyDescent="0.25">
      <c r="A171" s="201">
        <v>281</v>
      </c>
    </row>
    <row r="172" spans="1:1" x14ac:dyDescent="0.25">
      <c r="A172" s="201">
        <v>287</v>
      </c>
    </row>
    <row r="173" spans="1:1" x14ac:dyDescent="0.25">
      <c r="A173" s="201">
        <v>299</v>
      </c>
    </row>
  </sheetData>
  <sheetProtection algorithmName="SHA-512" hashValue="qeyhKXAA97veB5nCXgSpjXBTCfNhsc14qtKCJzCwLLqaVqm+3AABlNqW/d+XCB+cZeDutfqLosJdQttVhXFeUQ==" saltValue="8dnnm2OWf22QZo80/dDmo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117AE7E7BDB04C95F378CF40E3F2BC" ma:contentTypeVersion="" ma:contentTypeDescription="Create a new document." ma:contentTypeScope="" ma:versionID="6e5cf58a19301314d6de6f26bfab9af5">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EC47D-3BF2-4329-8358-CA0D24D92473}">
  <ds:schemaRefs>
    <ds:schemaRef ds:uri="http://schemas.microsoft.com/sharepoint/v3/contenttype/forms"/>
  </ds:schemaRefs>
</ds:datastoreItem>
</file>

<file path=customXml/itemProps2.xml><?xml version="1.0" encoding="utf-8"?>
<ds:datastoreItem xmlns:ds="http://schemas.openxmlformats.org/officeDocument/2006/customXml" ds:itemID="{638CBE18-723A-4140-8A92-5DAB250033B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BEC2246C-827E-40B1-A7ED-9D9F815E7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Instructions CDW</vt:lpstr>
      <vt:lpstr>Instructions LCW</vt:lpstr>
      <vt:lpstr>Location#1</vt:lpstr>
      <vt:lpstr>Attendant(LCW)</vt:lpstr>
      <vt:lpstr>Location#2</vt:lpstr>
      <vt:lpstr>Location#3</vt:lpstr>
      <vt:lpstr>Host or Sponsor (LCW)</vt:lpstr>
      <vt:lpstr>ADCAS EXAMPLE</vt:lpstr>
      <vt:lpstr>DD List Data</vt:lpstr>
      <vt:lpstr>OLD_Salary</vt:lpstr>
      <vt:lpstr>'ADCAS EXAMPLE'!Print_Area</vt:lpstr>
      <vt:lpstr>'Attendant(LCW)'!Print_Area</vt:lpstr>
      <vt:lpstr>'Host or Sponsor (LCW)'!Print_Area</vt:lpstr>
      <vt:lpstr>'Instructions CDW'!Print_Area</vt:lpstr>
      <vt:lpstr>'Location#1'!Print_Area</vt:lpstr>
      <vt:lpstr>'Location#2'!Print_Area</vt:lpstr>
      <vt:lpstr>'Location#3'!Print_Area</vt:lpstr>
      <vt:lpstr>'ADCAS EXAMPLE'!Print_Titles</vt:lpstr>
      <vt:lpstr>'Instructions CDW'!Print_Titles</vt:lpstr>
      <vt:lpstr>'Location#1'!Print_Titles</vt:lpstr>
      <vt:lpstr>'Location#2'!Print_Titles</vt:lpstr>
      <vt:lpstr>'Location#3'!Print_Titles</vt:lpstr>
    </vt:vector>
  </TitlesOfParts>
  <Company>USDA/ARS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dc:creator>
  <cp:lastModifiedBy>Shewmake, Kristine - OCFO-OCFO</cp:lastModifiedBy>
  <cp:lastPrinted>2024-06-20T17:54:08Z</cp:lastPrinted>
  <dcterms:created xsi:type="dcterms:W3CDTF">2012-09-11T16:20:31Z</dcterms:created>
  <dcterms:modified xsi:type="dcterms:W3CDTF">2024-06-25T14:06:52Z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0x010100E5117AE7E7BDB04C95F378CF40E3F2BC</vt:lpwstr>
  </property>
</Properties>
</file>